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enjamu\Downloads\"/>
    </mc:Choice>
  </mc:AlternateContent>
  <workbookProtection workbookAlgorithmName="SHA-512" workbookHashValue="Fqt2QEbHU3eOqCWDuelPQlRJcS9bhkFishenuwBSvjD3UGA1yaKl4HdLhDkyWP7OdQXmFfOCYrvmDt6GG2XH7w==" workbookSaltValue="Y3QQsSo/yc+vRyTOJWGF+Q==" workbookSpinCount="100000" lockStructure="1"/>
  <bookViews>
    <workbookView xWindow="0" yWindow="0" windowWidth="20460" windowHeight="7830" tabRatio="627" activeTab="3"/>
  </bookViews>
  <sheets>
    <sheet name="Petunjuk" sheetId="15" r:id="rId1"/>
    <sheet name="KaProdi" sheetId="4" r:id="rId2"/>
    <sheet name="PPG" sheetId="14" r:id="rId3"/>
    <sheet name="WD1" sheetId="5" r:id="rId4"/>
    <sheet name="WD2" sheetId="6" r:id="rId5"/>
    <sheet name="WD3" sheetId="8" r:id="rId6"/>
    <sheet name="LAPORAN" sheetId="9" state="hidden" r:id="rId7"/>
    <sheet name="semuaButir" sheetId="1" state="hidden" r:id="rId8"/>
    <sheet name="tabel" sheetId="10" state="hidden" r:id="rId9"/>
    <sheet name="Rubrik" sheetId="2" state="hidden" r:id="rId10"/>
  </sheets>
  <definedNames>
    <definedName name="skala2">tabel!$A$10:$C$11</definedName>
    <definedName name="skala3">tabel!$A$7:$C$9</definedName>
    <definedName name="skala4">tabel!$A$3:$C$6</definedName>
    <definedName name="YaTidak">tabel!$A$1:$C$2</definedName>
  </definedNames>
  <calcPr calcId="15251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0" i="6" l="1"/>
  <c r="H40" i="6"/>
  <c r="H31" i="5" l="1"/>
  <c r="H29" i="5"/>
  <c r="J29" i="5"/>
  <c r="J245" i="4"/>
  <c r="J244" i="4"/>
  <c r="J243" i="4"/>
  <c r="J242" i="4"/>
  <c r="J239" i="4"/>
  <c r="J196" i="4"/>
  <c r="J195" i="4"/>
  <c r="J194" i="4"/>
  <c r="J193" i="4"/>
  <c r="J192" i="4"/>
  <c r="J143" i="4"/>
  <c r="J142" i="4"/>
  <c r="J141" i="4"/>
  <c r="J140" i="4"/>
  <c r="J139" i="4"/>
  <c r="J66" i="4"/>
  <c r="J65" i="4"/>
  <c r="J64" i="4"/>
  <c r="J63" i="4"/>
  <c r="J60" i="4"/>
  <c r="J59" i="4"/>
  <c r="J58" i="4"/>
  <c r="H140" i="4"/>
  <c r="H66" i="4"/>
  <c r="H65" i="4"/>
  <c r="H64" i="4"/>
  <c r="H63" i="4"/>
  <c r="H60" i="4"/>
  <c r="H59" i="4"/>
  <c r="H58" i="4"/>
  <c r="H245" i="4"/>
  <c r="H244" i="4"/>
  <c r="H243" i="4"/>
  <c r="H242" i="4"/>
  <c r="H241" i="4"/>
  <c r="H240" i="4"/>
  <c r="H239" i="4"/>
  <c r="H196" i="4"/>
  <c r="H195" i="4"/>
  <c r="H194" i="4"/>
  <c r="H193" i="4"/>
  <c r="H192" i="4"/>
  <c r="H143" i="4"/>
  <c r="H142" i="4"/>
  <c r="H141" i="4"/>
  <c r="H139" i="4"/>
  <c r="H30" i="4"/>
  <c r="H50" i="6" l="1"/>
  <c r="J50" i="6"/>
  <c r="H49" i="6"/>
  <c r="J49" i="6"/>
  <c r="H48" i="6"/>
  <c r="J48" i="6"/>
  <c r="H52" i="8" l="1"/>
  <c r="H51" i="8"/>
  <c r="H50" i="8"/>
  <c r="H49" i="8"/>
  <c r="H48" i="8"/>
  <c r="H46" i="8"/>
  <c r="H44" i="8"/>
  <c r="H43" i="8"/>
  <c r="H41" i="8"/>
  <c r="H40" i="8"/>
  <c r="H39" i="8"/>
  <c r="H38" i="8"/>
  <c r="H36" i="8"/>
  <c r="H35" i="8"/>
  <c r="H34" i="8"/>
  <c r="H33" i="8"/>
  <c r="H32" i="8"/>
  <c r="H31" i="8"/>
  <c r="H30" i="8"/>
  <c r="H109" i="6"/>
  <c r="H108" i="6"/>
  <c r="H107" i="6"/>
  <c r="H105" i="6"/>
  <c r="H104" i="6"/>
  <c r="H103" i="6"/>
  <c r="H95" i="6"/>
  <c r="H91" i="6"/>
  <c r="H90" i="6"/>
  <c r="H89" i="6"/>
  <c r="H88" i="6"/>
  <c r="H87" i="6"/>
  <c r="H86" i="6"/>
  <c r="H84" i="6"/>
  <c r="H83" i="6"/>
  <c r="H82" i="6"/>
  <c r="H81" i="6"/>
  <c r="H80" i="6"/>
  <c r="H79" i="6"/>
  <c r="H77" i="6"/>
  <c r="H76" i="6"/>
  <c r="H75" i="6"/>
  <c r="H74" i="6"/>
  <c r="H73" i="6"/>
  <c r="H72" i="6"/>
  <c r="H71" i="6"/>
  <c r="H70" i="6"/>
  <c r="H68" i="6"/>
  <c r="H67" i="6"/>
  <c r="H66" i="6"/>
  <c r="H65" i="6"/>
  <c r="H64" i="6"/>
  <c r="H62" i="6"/>
  <c r="H61" i="6"/>
  <c r="H60" i="6"/>
  <c r="H59" i="6"/>
  <c r="H58" i="6"/>
  <c r="H56" i="6"/>
  <c r="H55" i="6"/>
  <c r="H54" i="6"/>
  <c r="H51" i="6"/>
  <c r="H47" i="6"/>
  <c r="H46" i="6"/>
  <c r="H45" i="6"/>
  <c r="H44" i="6"/>
  <c r="J42" i="6"/>
  <c r="H42" i="6"/>
  <c r="H41" i="6"/>
  <c r="J41" i="6"/>
  <c r="H39" i="6"/>
  <c r="H37" i="6"/>
  <c r="H36" i="6"/>
  <c r="H35" i="6"/>
  <c r="H34" i="6"/>
  <c r="H33" i="6"/>
  <c r="H32" i="6"/>
  <c r="H31" i="6"/>
  <c r="H30" i="6"/>
  <c r="H248" i="4"/>
  <c r="J248" i="4"/>
  <c r="J247" i="4"/>
  <c r="J70" i="4"/>
  <c r="H84" i="14"/>
  <c r="H83" i="14"/>
  <c r="H80" i="14"/>
  <c r="H77" i="14"/>
  <c r="H76" i="14"/>
  <c r="H75" i="14"/>
  <c r="H72" i="14"/>
  <c r="H71" i="14"/>
  <c r="H70" i="14"/>
  <c r="H69" i="14"/>
  <c r="H68" i="14"/>
  <c r="H67" i="14"/>
  <c r="H66" i="14"/>
  <c r="H64" i="14"/>
  <c r="H61" i="14"/>
  <c r="H60" i="14"/>
  <c r="H59" i="14"/>
  <c r="H58" i="14"/>
  <c r="H57" i="14"/>
  <c r="H56" i="14"/>
  <c r="H54" i="14"/>
  <c r="H53" i="14"/>
  <c r="H52" i="14"/>
  <c r="H51" i="14"/>
  <c r="H50" i="14"/>
  <c r="H48" i="14"/>
  <c r="H47" i="14"/>
  <c r="H46" i="14"/>
  <c r="H45" i="14"/>
  <c r="H44" i="14"/>
  <c r="H41" i="14"/>
  <c r="H40" i="14"/>
  <c r="H39" i="14"/>
  <c r="H38" i="14"/>
  <c r="H37" i="14"/>
  <c r="H36" i="14"/>
  <c r="H32" i="14"/>
  <c r="H31" i="14"/>
  <c r="J31" i="14"/>
  <c r="H365" i="4"/>
  <c r="J365" i="4"/>
  <c r="J364" i="4"/>
  <c r="H364" i="4"/>
  <c r="H308" i="4"/>
  <c r="J308" i="4"/>
  <c r="H279" i="4"/>
  <c r="H278" i="4"/>
  <c r="H88" i="4"/>
  <c r="J88" i="4"/>
  <c r="H89" i="4"/>
  <c r="J89" i="4"/>
  <c r="H262" i="4"/>
  <c r="J262" i="4"/>
  <c r="H263" i="4"/>
  <c r="J263" i="4"/>
  <c r="H235" i="4"/>
  <c r="H236" i="4"/>
  <c r="H237" i="4"/>
  <c r="H209" i="4"/>
  <c r="J209" i="4"/>
  <c r="H210" i="4"/>
  <c r="J210" i="4"/>
  <c r="H156" i="4"/>
  <c r="J156" i="4"/>
  <c r="H154" i="4"/>
  <c r="J154" i="4"/>
  <c r="H105" i="4"/>
  <c r="J105" i="4"/>
  <c r="H119" i="4" l="1"/>
  <c r="H36" i="4"/>
  <c r="H35" i="4"/>
  <c r="H34" i="4"/>
  <c r="H307" i="4"/>
  <c r="H306" i="4"/>
  <c r="H305" i="4"/>
  <c r="H304" i="4"/>
  <c r="H303" i="4"/>
  <c r="H302" i="4"/>
  <c r="H301" i="4"/>
  <c r="H300" i="4"/>
  <c r="H299" i="4"/>
  <c r="H295" i="4"/>
  <c r="H289" i="4"/>
  <c r="H288" i="4"/>
  <c r="H287" i="4"/>
  <c r="H286" i="4"/>
  <c r="H260" i="4"/>
  <c r="H259" i="4"/>
  <c r="H258" i="4"/>
  <c r="H257" i="4"/>
  <c r="H256" i="4"/>
  <c r="H253" i="4"/>
  <c r="H252" i="4"/>
  <c r="H249" i="4"/>
  <c r="J249" i="4"/>
  <c r="H247" i="4"/>
  <c r="H238" i="4"/>
  <c r="H232" i="4"/>
  <c r="H231" i="4"/>
  <c r="H230" i="4"/>
  <c r="H224" i="4"/>
  <c r="H223" i="4"/>
  <c r="H229" i="4"/>
  <c r="H227" i="4"/>
  <c r="H222" i="4"/>
  <c r="H116" i="4"/>
  <c r="H114" i="4"/>
  <c r="J113" i="4"/>
  <c r="H113" i="4"/>
  <c r="H109" i="4"/>
  <c r="H61" i="4"/>
  <c r="J61" i="4"/>
  <c r="H53" i="4"/>
  <c r="J53" i="4"/>
  <c r="H47" i="4"/>
  <c r="H466" i="4"/>
  <c r="H465" i="4"/>
  <c r="H464" i="4"/>
  <c r="H462" i="4"/>
  <c r="H461" i="4"/>
  <c r="H460" i="4"/>
  <c r="H459" i="4"/>
  <c r="H458" i="4"/>
  <c r="H457" i="4"/>
  <c r="H455" i="4"/>
  <c r="H454" i="4"/>
  <c r="H453" i="4"/>
  <c r="H452" i="4"/>
  <c r="H451" i="4"/>
  <c r="H450" i="4"/>
  <c r="H449" i="4"/>
  <c r="H448" i="4"/>
  <c r="H447" i="4"/>
  <c r="H446" i="4"/>
  <c r="H445" i="4"/>
  <c r="H444" i="4"/>
  <c r="H443" i="4"/>
  <c r="H442" i="4"/>
  <c r="H441" i="4"/>
  <c r="H428" i="4"/>
  <c r="J428" i="4"/>
  <c r="H437" i="4"/>
  <c r="J437" i="4"/>
  <c r="H439" i="4"/>
  <c r="H438" i="4"/>
  <c r="H436" i="4"/>
  <c r="H435" i="4"/>
  <c r="H434" i="4"/>
  <c r="H431" i="4"/>
  <c r="H430" i="4"/>
  <c r="H429" i="4"/>
  <c r="H427" i="4"/>
  <c r="H425" i="4"/>
  <c r="H424" i="4"/>
  <c r="H423" i="4"/>
  <c r="H422" i="4"/>
  <c r="H421" i="4"/>
  <c r="H419" i="4"/>
  <c r="H418" i="4"/>
  <c r="H414" i="4"/>
  <c r="H413" i="4"/>
  <c r="H412" i="4"/>
  <c r="H411" i="4"/>
  <c r="H410" i="4"/>
  <c r="H409" i="4"/>
  <c r="H408" i="4"/>
  <c r="H407" i="4"/>
  <c r="H404" i="4"/>
  <c r="H403" i="4"/>
  <c r="H402" i="4"/>
  <c r="H401" i="4"/>
  <c r="H400" i="4"/>
  <c r="H399" i="4"/>
  <c r="H397" i="4"/>
  <c r="H396" i="4"/>
  <c r="H395" i="4"/>
  <c r="H394" i="4"/>
  <c r="H393" i="4"/>
  <c r="H392" i="4"/>
  <c r="H391" i="4"/>
  <c r="H390" i="4"/>
  <c r="H388" i="4"/>
  <c r="H387" i="4"/>
  <c r="H386" i="4"/>
  <c r="H382" i="4"/>
  <c r="H381" i="4"/>
  <c r="H380" i="4"/>
  <c r="H379" i="4"/>
  <c r="H378" i="4"/>
  <c r="H377" i="4"/>
  <c r="H376" i="4"/>
  <c r="H375" i="4"/>
  <c r="H373" i="4"/>
  <c r="H372" i="4"/>
  <c r="H371" i="4"/>
  <c r="H370" i="4"/>
  <c r="H369" i="4"/>
  <c r="H367" i="4"/>
  <c r="H363" i="4"/>
  <c r="H361" i="4"/>
  <c r="H360" i="4"/>
  <c r="H359" i="4"/>
  <c r="H358" i="4"/>
  <c r="H357" i="4"/>
  <c r="H356" i="4"/>
  <c r="H355" i="4"/>
  <c r="H354" i="4"/>
  <c r="H353" i="4"/>
  <c r="H346" i="4"/>
  <c r="H345" i="4"/>
  <c r="H351" i="4"/>
  <c r="H350" i="4"/>
  <c r="H349" i="4"/>
  <c r="H348" i="4"/>
  <c r="H343" i="4"/>
  <c r="H342" i="4"/>
  <c r="H341" i="4"/>
  <c r="H340" i="4"/>
  <c r="H339" i="4"/>
  <c r="H338" i="4"/>
  <c r="H336" i="4"/>
  <c r="H335" i="4"/>
  <c r="H334" i="4"/>
  <c r="H333" i="4"/>
  <c r="H332" i="4"/>
  <c r="H331" i="4"/>
  <c r="H330" i="4"/>
  <c r="H328" i="4"/>
  <c r="H327" i="4"/>
  <c r="H326" i="4"/>
  <c r="H325" i="4"/>
  <c r="H324" i="4"/>
  <c r="H323" i="4"/>
  <c r="H322" i="4"/>
  <c r="H321" i="4"/>
  <c r="H320" i="4"/>
  <c r="H319" i="4"/>
  <c r="H318" i="4"/>
  <c r="H314" i="4"/>
  <c r="H313" i="4"/>
  <c r="H312" i="4"/>
  <c r="H311" i="4"/>
  <c r="H310" i="4"/>
  <c r="H296" i="4"/>
  <c r="H293" i="4"/>
  <c r="H292" i="4"/>
  <c r="H291" i="4"/>
  <c r="H290" i="4"/>
  <c r="H282" i="4"/>
  <c r="H281" i="4"/>
  <c r="H280" i="4"/>
  <c r="H277" i="4"/>
  <c r="H275" i="4"/>
  <c r="H274" i="4"/>
  <c r="H273" i="4"/>
  <c r="H272" i="4"/>
  <c r="H271" i="4"/>
  <c r="H270" i="4"/>
  <c r="H269" i="4"/>
  <c r="H268" i="4"/>
  <c r="H267" i="4"/>
  <c r="H265" i="4"/>
  <c r="H264" i="4"/>
  <c r="H217" i="4"/>
  <c r="H216" i="4"/>
  <c r="H215" i="4"/>
  <c r="H214" i="4"/>
  <c r="H213" i="4"/>
  <c r="H212" i="4"/>
  <c r="H211" i="4"/>
  <c r="H207" i="4"/>
  <c r="H202" i="4"/>
  <c r="H206" i="4"/>
  <c r="H205" i="4"/>
  <c r="H204" i="4"/>
  <c r="H201" i="4"/>
  <c r="H200" i="4"/>
  <c r="H199" i="4"/>
  <c r="H197" i="4"/>
  <c r="H190" i="4"/>
  <c r="H189" i="4"/>
  <c r="H188" i="4"/>
  <c r="H187" i="4"/>
  <c r="H186" i="4"/>
  <c r="H185" i="4"/>
  <c r="H184" i="4"/>
  <c r="H183" i="4"/>
  <c r="H182" i="4"/>
  <c r="H180" i="4"/>
  <c r="H179" i="4"/>
  <c r="H178" i="4"/>
  <c r="H177" i="4"/>
  <c r="H176" i="4"/>
  <c r="H174" i="4"/>
  <c r="H173" i="4"/>
  <c r="H172" i="4"/>
  <c r="H171" i="4"/>
  <c r="H170" i="4"/>
  <c r="H168" i="4"/>
  <c r="H167" i="4"/>
  <c r="H166" i="4"/>
  <c r="H165" i="4"/>
  <c r="H164" i="4"/>
  <c r="H163" i="4"/>
  <c r="H162" i="4"/>
  <c r="H158" i="4"/>
  <c r="H157" i="4"/>
  <c r="H155" i="4"/>
  <c r="H152" i="4"/>
  <c r="H151" i="4"/>
  <c r="H150" i="4"/>
  <c r="H149" i="4"/>
  <c r="H147" i="4"/>
  <c r="H146" i="4"/>
  <c r="H145" i="4"/>
  <c r="H136" i="4"/>
  <c r="H135" i="4"/>
  <c r="H134" i="4"/>
  <c r="H133" i="4"/>
  <c r="H132" i="4"/>
  <c r="H130" i="4"/>
  <c r="H129" i="4"/>
  <c r="H128" i="4"/>
  <c r="H127" i="4"/>
  <c r="H125" i="4"/>
  <c r="H124" i="4"/>
  <c r="H123" i="4"/>
  <c r="H122" i="4"/>
  <c r="H121" i="4"/>
  <c r="H120" i="4"/>
  <c r="H118" i="4"/>
  <c r="H117" i="4"/>
  <c r="H115" i="4"/>
  <c r="H112" i="4"/>
  <c r="H111" i="4"/>
  <c r="H110" i="4"/>
  <c r="H108" i="4"/>
  <c r="H107" i="4"/>
  <c r="H106" i="4"/>
  <c r="H104" i="4"/>
  <c r="H103" i="4"/>
  <c r="H101" i="4"/>
  <c r="H100" i="4"/>
  <c r="H99" i="4"/>
  <c r="H98" i="4"/>
  <c r="H97" i="4"/>
  <c r="H96" i="4"/>
  <c r="H95" i="4"/>
  <c r="H94" i="4"/>
  <c r="H93" i="4"/>
  <c r="H92" i="4"/>
  <c r="H91" i="4"/>
  <c r="H86" i="4"/>
  <c r="H84" i="4"/>
  <c r="H83" i="4"/>
  <c r="H82" i="4"/>
  <c r="H81" i="4"/>
  <c r="H80" i="4"/>
  <c r="H79" i="4"/>
  <c r="H78" i="4"/>
  <c r="H77" i="4"/>
  <c r="H76" i="4"/>
  <c r="H75" i="4"/>
  <c r="H74" i="4"/>
  <c r="H70" i="4"/>
  <c r="H69" i="4"/>
  <c r="H68" i="4"/>
  <c r="H67" i="4"/>
  <c r="H56" i="4"/>
  <c r="H52" i="4"/>
  <c r="H51" i="4"/>
  <c r="H50" i="4"/>
  <c r="H49" i="4"/>
  <c r="H48" i="4"/>
  <c r="H46" i="4"/>
  <c r="H45" i="4"/>
  <c r="H44" i="4"/>
  <c r="H43" i="4"/>
  <c r="H42" i="4"/>
  <c r="H38" i="4"/>
  <c r="H37" i="4"/>
  <c r="H33" i="4"/>
  <c r="H32" i="4"/>
  <c r="H31" i="4"/>
  <c r="H119" i="5"/>
  <c r="H180" i="5"/>
  <c r="H179" i="5"/>
  <c r="H178" i="5"/>
  <c r="H176" i="5"/>
  <c r="H175" i="5"/>
  <c r="H174" i="5"/>
  <c r="H172" i="5"/>
  <c r="H171" i="5"/>
  <c r="H170" i="5"/>
  <c r="H169" i="5"/>
  <c r="H168" i="5"/>
  <c r="H167" i="5"/>
  <c r="H166" i="5"/>
  <c r="H165" i="5"/>
  <c r="H164" i="5"/>
  <c r="H163" i="5"/>
  <c r="H161" i="5"/>
  <c r="H160" i="5"/>
  <c r="H159" i="5"/>
  <c r="H158" i="5"/>
  <c r="H157" i="5"/>
  <c r="H155" i="5"/>
  <c r="H154" i="5"/>
  <c r="H153" i="5"/>
  <c r="H152" i="5"/>
  <c r="H151" i="5"/>
  <c r="H150" i="5"/>
  <c r="H149" i="5"/>
  <c r="H147" i="5"/>
  <c r="H146" i="5"/>
  <c r="H145" i="5"/>
  <c r="H144" i="5"/>
  <c r="H143" i="5"/>
  <c r="H140" i="5"/>
  <c r="H136" i="5"/>
  <c r="H135" i="5"/>
  <c r="H134" i="5"/>
  <c r="H133" i="5"/>
  <c r="H132" i="5"/>
  <c r="H131" i="5"/>
  <c r="H130" i="5"/>
  <c r="H129" i="5"/>
  <c r="H128" i="5"/>
  <c r="H126" i="5"/>
  <c r="H125" i="5"/>
  <c r="H123" i="5"/>
  <c r="H122" i="5"/>
  <c r="H121" i="5"/>
  <c r="H120" i="5"/>
  <c r="H118" i="5"/>
  <c r="H115" i="5"/>
  <c r="J115" i="5"/>
  <c r="H114" i="5"/>
  <c r="H113" i="5"/>
  <c r="H112" i="5"/>
  <c r="H111" i="5"/>
  <c r="H109" i="5"/>
  <c r="H108" i="5"/>
  <c r="H107" i="5"/>
  <c r="H106" i="5"/>
  <c r="H105" i="5"/>
  <c r="H103" i="5"/>
  <c r="H101" i="5"/>
  <c r="H100" i="5"/>
  <c r="H99" i="5"/>
  <c r="H117" i="5"/>
  <c r="H85" i="5"/>
  <c r="H49" i="5"/>
  <c r="H47" i="5"/>
  <c r="H95" i="5"/>
  <c r="H94" i="5"/>
  <c r="H93" i="5"/>
  <c r="H92" i="5"/>
  <c r="H90" i="5"/>
  <c r="H89" i="5"/>
  <c r="H87" i="5"/>
  <c r="H86" i="5"/>
  <c r="H84" i="5"/>
  <c r="H83" i="5"/>
  <c r="H82" i="5"/>
  <c r="H81" i="5"/>
  <c r="H80" i="5"/>
  <c r="H79" i="5"/>
  <c r="H78" i="5"/>
  <c r="H77" i="5"/>
  <c r="H76" i="5"/>
  <c r="H75" i="5"/>
  <c r="H74" i="5"/>
  <c r="H73" i="5"/>
  <c r="H71" i="5"/>
  <c r="H70" i="5"/>
  <c r="H68" i="5"/>
  <c r="H67" i="5"/>
  <c r="H66" i="5"/>
  <c r="H65" i="5"/>
  <c r="H64" i="5"/>
  <c r="H63" i="5"/>
  <c r="H62" i="5"/>
  <c r="H61" i="5"/>
  <c r="H60" i="5"/>
  <c r="H59" i="5"/>
  <c r="H58" i="5"/>
  <c r="H57" i="5"/>
  <c r="H56" i="5"/>
  <c r="H54" i="5"/>
  <c r="H53" i="5"/>
  <c r="H52" i="5"/>
  <c r="H51" i="5"/>
  <c r="H48" i="5"/>
  <c r="H46" i="5"/>
  <c r="H44" i="5"/>
  <c r="H43" i="5"/>
  <c r="H42" i="5"/>
  <c r="H41" i="5"/>
  <c r="H37" i="5"/>
  <c r="H36" i="5"/>
  <c r="H35" i="5"/>
  <c r="H33" i="5"/>
  <c r="H32" i="5"/>
  <c r="J31" i="5"/>
  <c r="J119" i="5"/>
  <c r="J117" i="5"/>
  <c r="J85" i="5"/>
  <c r="J49" i="5"/>
  <c r="J47" i="5"/>
  <c r="J43" i="5"/>
  <c r="J33" i="5"/>
  <c r="J32" i="5"/>
  <c r="J84" i="14" l="1"/>
  <c r="J83" i="14"/>
  <c r="J85" i="14" l="1"/>
  <c r="C36" i="9" s="1"/>
  <c r="J77" i="14"/>
  <c r="J76" i="14"/>
  <c r="J75" i="14"/>
  <c r="J78" i="14" s="1"/>
  <c r="C28" i="9" s="1"/>
  <c r="J119" i="4"/>
  <c r="J71" i="14"/>
  <c r="J69" i="14"/>
  <c r="J70" i="14"/>
  <c r="J72" i="14"/>
  <c r="J64" i="14"/>
  <c r="J68" i="14"/>
  <c r="J67" i="14"/>
  <c r="J66" i="14"/>
  <c r="J179" i="4"/>
  <c r="J158" i="4"/>
  <c r="J157" i="4"/>
  <c r="J155" i="4"/>
  <c r="J111" i="4"/>
  <c r="J110" i="4"/>
  <c r="J136" i="4"/>
  <c r="J133" i="4"/>
  <c r="J132" i="4"/>
  <c r="J135" i="4"/>
  <c r="J134" i="4"/>
  <c r="J127" i="4"/>
  <c r="J128" i="4"/>
  <c r="J135" i="5"/>
  <c r="J134" i="5"/>
  <c r="J136" i="5"/>
  <c r="J122" i="5"/>
  <c r="J461" i="4"/>
  <c r="J459" i="4"/>
  <c r="J458" i="4"/>
  <c r="J448" i="4"/>
  <c r="J93" i="5"/>
  <c r="J92" i="5"/>
  <c r="J95" i="5"/>
  <c r="J94" i="5"/>
  <c r="J89" i="5"/>
  <c r="J87" i="5"/>
  <c r="J90" i="5"/>
  <c r="J80" i="14"/>
  <c r="J81" i="14" s="1"/>
  <c r="C34" i="9" s="1"/>
  <c r="J63" i="5"/>
  <c r="J64" i="5"/>
  <c r="J62" i="5"/>
  <c r="J61" i="5"/>
  <c r="J60" i="5"/>
  <c r="J59" i="5"/>
  <c r="J58" i="5"/>
  <c r="J57" i="5"/>
  <c r="J56" i="5"/>
  <c r="J363" i="4"/>
  <c r="J361" i="4"/>
  <c r="J360" i="4"/>
  <c r="J359" i="4"/>
  <c r="J345" i="4"/>
  <c r="J346" i="4"/>
  <c r="J358" i="4"/>
  <c r="J357" i="4"/>
  <c r="J356" i="4"/>
  <c r="J355" i="4"/>
  <c r="J354" i="4"/>
  <c r="J353" i="4"/>
  <c r="J343" i="4"/>
  <c r="J342" i="4"/>
  <c r="J341" i="4"/>
  <c r="J340" i="4"/>
  <c r="J339" i="4"/>
  <c r="J338" i="4"/>
  <c r="J180" i="5"/>
  <c r="J336" i="4"/>
  <c r="J335" i="4"/>
  <c r="J74" i="6"/>
  <c r="J75" i="6"/>
  <c r="J72" i="6"/>
  <c r="J73" i="6"/>
  <c r="J296" i="4"/>
  <c r="J71" i="6"/>
  <c r="J70" i="6"/>
  <c r="J68" i="6"/>
  <c r="J67" i="6"/>
  <c r="J66" i="6"/>
  <c r="J65" i="6"/>
  <c r="J64" i="6"/>
  <c r="J62" i="6"/>
  <c r="J61" i="6"/>
  <c r="J56" i="6"/>
  <c r="J55" i="6"/>
  <c r="J54" i="6"/>
  <c r="J61" i="14"/>
  <c r="J60" i="14"/>
  <c r="J59" i="14"/>
  <c r="J58" i="14"/>
  <c r="J57" i="14"/>
  <c r="J56" i="14"/>
  <c r="J54" i="14"/>
  <c r="J53" i="14"/>
  <c r="J52" i="14"/>
  <c r="J51" i="14"/>
  <c r="J50" i="14"/>
  <c r="J73" i="14" l="1"/>
  <c r="C25" i="9" s="1"/>
  <c r="J48" i="14"/>
  <c r="J47" i="14"/>
  <c r="J46" i="14"/>
  <c r="J45" i="14"/>
  <c r="J44" i="14"/>
  <c r="J41" i="14"/>
  <c r="J40" i="14"/>
  <c r="J39" i="14"/>
  <c r="J38" i="14"/>
  <c r="J37" i="14"/>
  <c r="J36" i="14"/>
  <c r="J32" i="14"/>
  <c r="J62" i="14" l="1"/>
  <c r="C23" i="9" s="1"/>
  <c r="J33" i="14"/>
  <c r="C21" i="9" s="1"/>
  <c r="J56" i="4"/>
  <c r="J52" i="4"/>
  <c r="J47" i="4" l="1"/>
  <c r="B68" i="9"/>
  <c r="C6" i="9"/>
  <c r="C5" i="9"/>
  <c r="C4" i="9"/>
  <c r="C3" i="9"/>
  <c r="J114" i="4"/>
  <c r="A41" i="9"/>
  <c r="A40" i="9"/>
  <c r="J100" i="6"/>
  <c r="J99" i="6"/>
  <c r="J98" i="6"/>
  <c r="J97" i="6"/>
  <c r="A37" i="9"/>
  <c r="A38" i="9"/>
  <c r="A35" i="9"/>
  <c r="A32" i="9"/>
  <c r="A29" i="9"/>
  <c r="A26" i="9"/>
  <c r="A24" i="9"/>
  <c r="A22" i="9"/>
  <c r="J289" i="4"/>
  <c r="J288" i="4"/>
  <c r="J287" i="4"/>
  <c r="J286" i="4"/>
  <c r="J238" i="4"/>
  <c r="J237" i="4"/>
  <c r="J235" i="4"/>
  <c r="J304" i="4"/>
  <c r="J295" i="4"/>
  <c r="J306" i="4" l="1"/>
  <c r="J299" i="4"/>
  <c r="J303" i="4"/>
  <c r="J301" i="4"/>
  <c r="J302" i="4"/>
  <c r="J252" i="4"/>
  <c r="J130" i="4"/>
  <c r="A20" i="9" l="1"/>
  <c r="A19" i="9"/>
  <c r="J118" i="5" l="1"/>
  <c r="J123" i="5"/>
  <c r="J121" i="5"/>
  <c r="J120" i="5"/>
  <c r="J293" i="4"/>
  <c r="J292" i="4"/>
  <c r="J291" i="4"/>
  <c r="J290" i="4"/>
  <c r="J330" i="4"/>
  <c r="J351" i="4"/>
  <c r="J350" i="4"/>
  <c r="J349" i="4"/>
  <c r="J348" i="4"/>
  <c r="J114" i="5"/>
  <c r="J113" i="5"/>
  <c r="J112" i="5"/>
  <c r="J111" i="5"/>
  <c r="J109" i="5"/>
  <c r="J108" i="5"/>
  <c r="J107" i="5"/>
  <c r="J106" i="5"/>
  <c r="J105" i="5"/>
  <c r="J103" i="5"/>
  <c r="J101" i="5"/>
  <c r="J100" i="5"/>
  <c r="J99" i="5"/>
  <c r="J86" i="5"/>
  <c r="J84" i="5"/>
  <c r="J83" i="5"/>
  <c r="J82" i="5"/>
  <c r="J81" i="5"/>
  <c r="J80" i="5"/>
  <c r="J79" i="5"/>
  <c r="J78" i="5"/>
  <c r="J77" i="5"/>
  <c r="J76" i="5"/>
  <c r="J75" i="5"/>
  <c r="J74" i="5"/>
  <c r="J73" i="5"/>
  <c r="J71" i="5"/>
  <c r="J70" i="5"/>
  <c r="J68" i="5"/>
  <c r="J67" i="5"/>
  <c r="J66" i="5"/>
  <c r="J65" i="5"/>
  <c r="J54" i="5"/>
  <c r="J53" i="5"/>
  <c r="J52" i="5"/>
  <c r="J51" i="5"/>
  <c r="J48" i="5"/>
  <c r="J46" i="5"/>
  <c r="J44" i="5"/>
  <c r="J42" i="5"/>
  <c r="J41" i="5"/>
  <c r="J382" i="4"/>
  <c r="J381" i="4"/>
  <c r="J380" i="4"/>
  <c r="J379" i="4"/>
  <c r="J378" i="4"/>
  <c r="J377" i="4"/>
  <c r="J376" i="4"/>
  <c r="J375" i="4"/>
  <c r="J373" i="4"/>
  <c r="J372" i="4"/>
  <c r="J371" i="4"/>
  <c r="J367" i="4"/>
  <c r="J334" i="4"/>
  <c r="J333" i="4"/>
  <c r="J332" i="4"/>
  <c r="J331" i="4"/>
  <c r="J52" i="8"/>
  <c r="J51" i="8"/>
  <c r="J50" i="8"/>
  <c r="J49" i="8"/>
  <c r="J48" i="8"/>
  <c r="J46" i="8"/>
  <c r="J44" i="8"/>
  <c r="J43" i="8"/>
  <c r="J41" i="8"/>
  <c r="J40" i="8"/>
  <c r="J39" i="8"/>
  <c r="J38" i="8"/>
  <c r="J36" i="8"/>
  <c r="J35" i="8"/>
  <c r="J34" i="8"/>
  <c r="J33" i="8"/>
  <c r="J32" i="8"/>
  <c r="J31" i="8"/>
  <c r="J30" i="8"/>
  <c r="J37" i="6"/>
  <c r="J36" i="6"/>
  <c r="J35" i="6"/>
  <c r="J34" i="6"/>
  <c r="J109" i="6"/>
  <c r="J108" i="6"/>
  <c r="J107" i="6"/>
  <c r="J105" i="6"/>
  <c r="J104" i="6"/>
  <c r="J103" i="6"/>
  <c r="J101" i="6"/>
  <c r="J95" i="6"/>
  <c r="J91" i="6"/>
  <c r="J90" i="6"/>
  <c r="J89" i="6"/>
  <c r="J88" i="6"/>
  <c r="J87" i="6"/>
  <c r="J86" i="6"/>
  <c r="J84" i="6"/>
  <c r="J83" i="6"/>
  <c r="J82" i="6"/>
  <c r="J81" i="6"/>
  <c r="J80" i="6"/>
  <c r="J79" i="6"/>
  <c r="J77" i="6"/>
  <c r="J76" i="6"/>
  <c r="J60" i="6"/>
  <c r="J59" i="6"/>
  <c r="J58" i="6"/>
  <c r="J51" i="6"/>
  <c r="J47" i="6"/>
  <c r="J46" i="6"/>
  <c r="J45" i="6"/>
  <c r="J44" i="6"/>
  <c r="J39" i="6"/>
  <c r="J33" i="6"/>
  <c r="J32" i="6"/>
  <c r="J31" i="6"/>
  <c r="J30" i="6"/>
  <c r="J310" i="4"/>
  <c r="J311" i="4"/>
  <c r="J312" i="4"/>
  <c r="J313" i="4"/>
  <c r="J314" i="4"/>
  <c r="J179" i="5"/>
  <c r="J178" i="5"/>
  <c r="J176" i="5"/>
  <c r="J175" i="5"/>
  <c r="J174" i="5"/>
  <c r="J172" i="5"/>
  <c r="J171" i="5"/>
  <c r="J170" i="5"/>
  <c r="J169" i="5"/>
  <c r="J168" i="5"/>
  <c r="J167" i="5"/>
  <c r="J166" i="5"/>
  <c r="J165" i="5"/>
  <c r="J164" i="5"/>
  <c r="J163" i="5"/>
  <c r="J161" i="5"/>
  <c r="J160" i="5"/>
  <c r="J159" i="5"/>
  <c r="J158" i="5"/>
  <c r="J157" i="5"/>
  <c r="J155" i="5"/>
  <c r="J154" i="5"/>
  <c r="J153" i="5"/>
  <c r="J152" i="5"/>
  <c r="J151" i="5"/>
  <c r="J150" i="5"/>
  <c r="J149" i="5"/>
  <c r="J147" i="5"/>
  <c r="J146" i="5"/>
  <c r="J145" i="5"/>
  <c r="J144" i="5"/>
  <c r="J143" i="5"/>
  <c r="J140" i="5"/>
  <c r="J133" i="5"/>
  <c r="J132" i="5"/>
  <c r="J131" i="5"/>
  <c r="J130" i="5"/>
  <c r="J129" i="5"/>
  <c r="J128" i="5"/>
  <c r="J126" i="5"/>
  <c r="J125" i="5"/>
  <c r="J37" i="5"/>
  <c r="J36" i="5"/>
  <c r="J35" i="5"/>
  <c r="J455" i="4"/>
  <c r="J466" i="4"/>
  <c r="J465" i="4"/>
  <c r="J464" i="4"/>
  <c r="J462" i="4"/>
  <c r="J460" i="4"/>
  <c r="J457" i="4"/>
  <c r="J454" i="4"/>
  <c r="J453" i="4"/>
  <c r="J452" i="4"/>
  <c r="J451" i="4"/>
  <c r="J450" i="4"/>
  <c r="J449" i="4"/>
  <c r="J447" i="4"/>
  <c r="J446" i="4"/>
  <c r="J445" i="4"/>
  <c r="J444" i="4"/>
  <c r="J443" i="4"/>
  <c r="J442" i="4"/>
  <c r="J441" i="4"/>
  <c r="J439" i="4"/>
  <c r="J438" i="4"/>
  <c r="J436" i="4"/>
  <c r="J435" i="4"/>
  <c r="J434" i="4"/>
  <c r="J430" i="4"/>
  <c r="J431" i="4"/>
  <c r="J429" i="4"/>
  <c r="J427" i="4"/>
  <c r="J425" i="4"/>
  <c r="J424" i="4"/>
  <c r="J423" i="4"/>
  <c r="J422" i="4"/>
  <c r="J421" i="4"/>
  <c r="J419" i="4"/>
  <c r="J418" i="4"/>
  <c r="J414" i="4"/>
  <c r="J413" i="4"/>
  <c r="J412" i="4"/>
  <c r="J407" i="4"/>
  <c r="J411" i="4"/>
  <c r="J410" i="4"/>
  <c r="J409" i="4"/>
  <c r="J408" i="4"/>
  <c r="J404" i="4"/>
  <c r="J403" i="4"/>
  <c r="J402" i="4"/>
  <c r="J401" i="4"/>
  <c r="J400" i="4"/>
  <c r="J399" i="4"/>
  <c r="J397" i="4"/>
  <c r="J396" i="4"/>
  <c r="J395" i="4"/>
  <c r="J394" i="4"/>
  <c r="J393" i="4"/>
  <c r="J392" i="4"/>
  <c r="J391" i="4"/>
  <c r="J390" i="4"/>
  <c r="J388" i="4"/>
  <c r="J387" i="4"/>
  <c r="J386" i="4"/>
  <c r="J321" i="4"/>
  <c r="J320" i="4"/>
  <c r="J328" i="4"/>
  <c r="J327" i="4"/>
  <c r="J326" i="4"/>
  <c r="J325" i="4"/>
  <c r="J324" i="4"/>
  <c r="J323" i="4"/>
  <c r="J322" i="4"/>
  <c r="J319" i="4"/>
  <c r="J318" i="4"/>
  <c r="J282" i="4"/>
  <c r="J281" i="4"/>
  <c r="J280" i="4"/>
  <c r="J277" i="4"/>
  <c r="J275" i="4"/>
  <c r="J274" i="4"/>
  <c r="J273" i="4"/>
  <c r="J272" i="4"/>
  <c r="J271" i="4"/>
  <c r="J270" i="4"/>
  <c r="J269" i="4"/>
  <c r="J268" i="4"/>
  <c r="J267" i="4"/>
  <c r="J265" i="4"/>
  <c r="J264" i="4"/>
  <c r="J260" i="4"/>
  <c r="J259" i="4"/>
  <c r="J258" i="4"/>
  <c r="J257" i="4"/>
  <c r="J256" i="4"/>
  <c r="J241" i="4"/>
  <c r="J240" i="4"/>
  <c r="J217" i="4"/>
  <c r="J232" i="4"/>
  <c r="J231" i="4"/>
  <c r="J230" i="4"/>
  <c r="J229" i="4"/>
  <c r="J227" i="4"/>
  <c r="J224" i="4"/>
  <c r="H225" i="4"/>
  <c r="J223" i="4"/>
  <c r="J216" i="4"/>
  <c r="J215" i="4"/>
  <c r="J214" i="4"/>
  <c r="J213" i="4"/>
  <c r="J212" i="4"/>
  <c r="J211" i="4"/>
  <c r="J207" i="4"/>
  <c r="J206" i="4"/>
  <c r="J205" i="4"/>
  <c r="J204" i="4"/>
  <c r="J201" i="4"/>
  <c r="J200" i="4"/>
  <c r="J199" i="4"/>
  <c r="J202" i="4"/>
  <c r="J197" i="4"/>
  <c r="J190" i="4"/>
  <c r="J189" i="4"/>
  <c r="J188" i="4"/>
  <c r="J187" i="4"/>
  <c r="J186" i="4"/>
  <c r="J185" i="4"/>
  <c r="J184" i="4"/>
  <c r="J183" i="4"/>
  <c r="J182" i="4"/>
  <c r="J180" i="4"/>
  <c r="J178" i="4"/>
  <c r="J177" i="4"/>
  <c r="J176" i="4"/>
  <c r="J174" i="4"/>
  <c r="J173" i="4"/>
  <c r="J172" i="4"/>
  <c r="J171" i="4"/>
  <c r="J170" i="4"/>
  <c r="J168" i="4"/>
  <c r="J167" i="4"/>
  <c r="J166" i="4"/>
  <c r="J165" i="4"/>
  <c r="J164" i="4"/>
  <c r="J163" i="4"/>
  <c r="J162" i="4"/>
  <c r="J152" i="4"/>
  <c r="J151" i="4"/>
  <c r="J150" i="4"/>
  <c r="J149" i="4"/>
  <c r="J147" i="4"/>
  <c r="J146" i="4"/>
  <c r="J145" i="4"/>
  <c r="J129" i="4"/>
  <c r="J125" i="4"/>
  <c r="J124" i="4"/>
  <c r="J123" i="4"/>
  <c r="J122" i="4"/>
  <c r="J121" i="4"/>
  <c r="J120" i="4"/>
  <c r="J118" i="4"/>
  <c r="J117" i="4"/>
  <c r="J115" i="4"/>
  <c r="J112" i="4"/>
  <c r="J108" i="4"/>
  <c r="J107" i="4"/>
  <c r="J106" i="4"/>
  <c r="J104" i="4"/>
  <c r="J103" i="4"/>
  <c r="J101" i="4"/>
  <c r="J100" i="4"/>
  <c r="J99" i="4"/>
  <c r="J98" i="4"/>
  <c r="J97" i="4"/>
  <c r="J96" i="4"/>
  <c r="J95" i="4"/>
  <c r="J94" i="4"/>
  <c r="J93" i="4"/>
  <c r="J92" i="4"/>
  <c r="J91" i="4"/>
  <c r="J84" i="4"/>
  <c r="J83" i="4"/>
  <c r="J82" i="4"/>
  <c r="J81" i="4"/>
  <c r="J80" i="4"/>
  <c r="J79" i="4"/>
  <c r="J78" i="4"/>
  <c r="J77" i="4"/>
  <c r="J76" i="4"/>
  <c r="J75" i="4"/>
  <c r="J74" i="4"/>
  <c r="J69" i="4"/>
  <c r="J68" i="4"/>
  <c r="J67" i="4"/>
  <c r="J51" i="4"/>
  <c r="J50" i="4"/>
  <c r="J49" i="4"/>
  <c r="J48" i="4"/>
  <c r="J46" i="4"/>
  <c r="J45" i="4"/>
  <c r="J44" i="4"/>
  <c r="J43" i="4"/>
  <c r="J42" i="4"/>
  <c r="J38" i="4"/>
  <c r="J37" i="4"/>
  <c r="J36" i="4"/>
  <c r="J35" i="4"/>
  <c r="J34" i="4"/>
  <c r="J33" i="4"/>
  <c r="J181" i="5" l="1"/>
  <c r="C41" i="9" s="1"/>
  <c r="D41" i="9" s="1"/>
  <c r="J71" i="4"/>
  <c r="J233" i="4"/>
  <c r="H233" i="4"/>
  <c r="J225" i="4"/>
  <c r="J38" i="5"/>
  <c r="C30" i="9" s="1"/>
  <c r="J96" i="5"/>
  <c r="C33" i="9" s="1"/>
  <c r="J137" i="5"/>
  <c r="C39" i="9" s="1"/>
  <c r="J315" i="4"/>
  <c r="C29" i="9" s="1"/>
  <c r="J383" i="4"/>
  <c r="J92" i="6"/>
  <c r="C31" i="9" s="1"/>
  <c r="J53" i="8"/>
  <c r="C40" i="9" s="1"/>
  <c r="D40" i="9" s="1"/>
  <c r="J52" i="6"/>
  <c r="C27" i="9" s="1"/>
  <c r="J110" i="6"/>
  <c r="C37" i="9" s="1"/>
  <c r="D37" i="9" s="1"/>
  <c r="J218" i="4"/>
  <c r="C24" i="9" s="1"/>
  <c r="D24" i="9" s="1"/>
  <c r="J467" i="4"/>
  <c r="C38" i="9" s="1"/>
  <c r="J415" i="4"/>
  <c r="C35" i="9" s="1"/>
  <c r="D35" i="9" s="1"/>
  <c r="J86" i="4"/>
  <c r="J283" i="4" l="1"/>
  <c r="C26" i="9" s="1"/>
  <c r="D26" i="9" s="1"/>
  <c r="D38" i="9"/>
  <c r="D29" i="9"/>
  <c r="C20" i="9"/>
  <c r="D20" i="9" s="1"/>
  <c r="J116" i="4"/>
  <c r="J109" i="4"/>
  <c r="J32" i="4"/>
  <c r="J31" i="4"/>
  <c r="J159" i="4" l="1"/>
  <c r="C22" i="9" s="1"/>
  <c r="D22" i="9" s="1"/>
  <c r="J39" i="4"/>
  <c r="C19" i="9" s="1"/>
  <c r="D19" i="9" s="1"/>
  <c r="I27" i="1"/>
  <c r="I26" i="1"/>
  <c r="I20" i="1" l="1"/>
  <c r="I150" i="1" l="1"/>
  <c r="I147" i="1"/>
  <c r="I149" i="1"/>
  <c r="I146" i="1"/>
  <c r="I145" i="1"/>
  <c r="I144" i="1"/>
  <c r="I143" i="1"/>
  <c r="I142" i="1"/>
  <c r="I132" i="1"/>
  <c r="I141" i="1"/>
  <c r="I140" i="1"/>
  <c r="I139" i="1"/>
  <c r="I137" i="1"/>
  <c r="I136" i="1"/>
  <c r="I135" i="1"/>
  <c r="I134" i="1"/>
  <c r="I131" i="1"/>
  <c r="I130" i="1"/>
  <c r="I129" i="1"/>
  <c r="I128" i="1"/>
  <c r="I126" i="1"/>
  <c r="I125" i="1"/>
  <c r="I124" i="1"/>
  <c r="I123" i="1"/>
  <c r="I122" i="1"/>
  <c r="I121" i="1"/>
  <c r="I120" i="1"/>
  <c r="I175" i="1" l="1"/>
  <c r="I84" i="1"/>
  <c r="I82" i="1"/>
  <c r="I81" i="1"/>
  <c r="I80" i="1"/>
  <c r="I79" i="1"/>
  <c r="I78" i="1"/>
  <c r="I77" i="1"/>
  <c r="I75" i="1"/>
  <c r="I73" i="1"/>
  <c r="I72" i="1"/>
  <c r="I71" i="1"/>
  <c r="I70" i="1"/>
  <c r="I69" i="1"/>
  <c r="I68" i="1"/>
  <c r="I67" i="1"/>
  <c r="I66" i="1"/>
  <c r="I65" i="1"/>
  <c r="I87" i="1"/>
  <c r="I115" i="1" l="1"/>
  <c r="I114" i="1"/>
  <c r="I113" i="1"/>
  <c r="I111" i="1"/>
  <c r="I110" i="1"/>
  <c r="I109" i="1"/>
  <c r="I107" i="1"/>
  <c r="I106" i="1"/>
  <c r="I104" i="1"/>
  <c r="I103" i="1"/>
  <c r="I88" i="1"/>
  <c r="I86" i="1"/>
  <c r="I85" i="1"/>
  <c r="I83" i="1"/>
  <c r="I63" i="1" l="1"/>
  <c r="I62" i="1"/>
  <c r="I58" i="1" l="1"/>
  <c r="I57" i="1"/>
  <c r="I56" i="1"/>
  <c r="I55" i="1"/>
  <c r="I54" i="1"/>
  <c r="I53" i="1"/>
  <c r="I52" i="1"/>
  <c r="I51" i="1"/>
  <c r="I50" i="1"/>
  <c r="I117" i="1" l="1"/>
  <c r="I46" i="1"/>
  <c r="I41" i="1"/>
  <c r="I42" i="1"/>
  <c r="I43" i="1"/>
  <c r="I44" i="1"/>
  <c r="I45" i="1"/>
  <c r="I40" i="1"/>
  <c r="I22" i="1"/>
  <c r="I38" i="1"/>
  <c r="I47" i="1" l="1"/>
  <c r="I24" i="1"/>
  <c r="I25" i="1"/>
  <c r="I23" i="1"/>
  <c r="I21" i="1"/>
  <c r="I28" i="1" l="1"/>
  <c r="C32" i="9"/>
  <c r="D32" i="9" s="1"/>
</calcChain>
</file>

<file path=xl/comments1.xml><?xml version="1.0" encoding="utf-8"?>
<comments xmlns="http://schemas.openxmlformats.org/spreadsheetml/2006/main">
  <authors>
    <author>Windows User</author>
  </authors>
  <commentList>
    <comment ref="G53" authorId="0" shapeId="0">
      <text>
        <r>
          <rPr>
            <b/>
            <sz val="9"/>
            <color indexed="81"/>
            <rFont val="Tahoma"/>
            <family val="2"/>
          </rPr>
          <t>isikan 1/2/3/4 jika yang terlibat:
1 : a) dan b)
2 : a), b) dan c)
3 : a), b), c), dan d)
4 : a), b), c), d) dan e)</t>
        </r>
      </text>
    </comment>
    <comment ref="G73" authorId="0" shapeId="0">
      <text>
        <r>
          <rPr>
            <sz val="12"/>
            <color indexed="81"/>
            <rFont val="Tahoma"/>
            <family val="2"/>
          </rPr>
          <t xml:space="preserve">Skala 1/2/3/4/ berkaitan dengan </t>
        </r>
        <r>
          <rPr>
            <b/>
            <sz val="12"/>
            <color indexed="81"/>
            <rFont val="Tahoma"/>
            <family val="2"/>
          </rPr>
          <t xml:space="preserve">persentase banyaknya pembelajaran </t>
        </r>
        <r>
          <rPr>
            <sz val="12"/>
            <color indexed="81"/>
            <rFont val="Tahoma"/>
            <family val="2"/>
          </rPr>
          <t>yang mengandung sifat-sifat yang disebut berikut ini.</t>
        </r>
        <r>
          <rPr>
            <b/>
            <sz val="12"/>
            <color indexed="81"/>
            <rFont val="Tahoma"/>
            <family val="2"/>
          </rPr>
          <t xml:space="preserve"> </t>
        </r>
      </text>
    </comment>
    <comment ref="G91" authorId="0" shapeId="0">
      <text>
        <r>
          <rPr>
            <b/>
            <sz val="9"/>
            <color indexed="81"/>
            <rFont val="Tahoma"/>
            <charset val="1"/>
          </rPr>
          <t>1/2/3/4 merujuk pada persentase jumlah RPS yang memuat aspek-aspek yang disebut</t>
        </r>
      </text>
    </comment>
    <comment ref="G105" authorId="0" shapeId="0">
      <text>
        <r>
          <rPr>
            <b/>
            <sz val="9"/>
            <color indexed="81"/>
            <rFont val="Tahoma"/>
            <charset val="1"/>
          </rPr>
          <t xml:space="preserve">isikan:
1: jika ada 1 jenis saja
2: jika ada 2 jenis 
3: jika ada 3 jenis </t>
        </r>
      </text>
    </comment>
    <comment ref="G119" authorId="0" shapeId="0">
      <text>
        <r>
          <rPr>
            <b/>
            <sz val="9"/>
            <color indexed="81"/>
            <rFont val="Tahoma"/>
            <charset val="1"/>
          </rPr>
          <t xml:space="preserve">isikan:
1: jika ada 1 jenis saja
2: jika ada 2 jenis 
3: jika ada 3 jenis 
4: jika ada 4 atau semua jenis </t>
        </r>
      </text>
    </comment>
    <comment ref="G162" authorId="0" shapeId="0">
      <text>
        <r>
          <rPr>
            <b/>
            <sz val="9"/>
            <color indexed="81"/>
            <rFont val="Tahoma"/>
            <family val="2"/>
          </rPr>
          <t>1/2/3/4 merujuk pada persentase banyaknya penilaian yang memenuhi aspek yang ditanyakan</t>
        </r>
      </text>
    </comment>
    <comment ref="G290" authorId="0" shapeId="0">
      <text>
        <r>
          <rPr>
            <sz val="12"/>
            <color indexed="81"/>
            <rFont val="Tahoma"/>
            <family val="2"/>
          </rPr>
          <t>Isilah dengan 1/2/3/4, artinya:
1=SK: Sangat Kurang memadai
2=K: Kurang Memadai
3=M: Memadai
4=SM: Sangat Memadai</t>
        </r>
      </text>
    </comment>
    <comment ref="G291" authorId="0" shapeId="0">
      <text>
        <r>
          <rPr>
            <sz val="12"/>
            <color indexed="81"/>
            <rFont val="Tahoma"/>
            <family val="2"/>
          </rPr>
          <t>Isilah dengan 1/2/3/4, artinya:
1=SK:
 Sangat Kurang memadai
2=K: Kurang Memadai
3=M: Memadai
4=SM: Sangat Memadai</t>
        </r>
      </text>
    </comment>
    <comment ref="G292" authorId="0" shapeId="0">
      <text>
        <r>
          <rPr>
            <sz val="12"/>
            <color indexed="81"/>
            <rFont val="Tahoma"/>
            <family val="2"/>
          </rPr>
          <t>Isilah dengan 1/2/3/4, artinya:
1=SK:
 Sangat Kurang memadai
2=K: Kurang Memadai
3=M: Memadai
4=SM: Sangat Memadai</t>
        </r>
      </text>
    </comment>
    <comment ref="G293" authorId="0" shapeId="0">
      <text>
        <r>
          <rPr>
            <sz val="12"/>
            <color indexed="81"/>
            <rFont val="Tahoma"/>
            <family val="2"/>
          </rPr>
          <t>Isilah dengan 1/2/3/4, artinya:
1=SK:
 Sangat Kurang memadai
2=K: Kurang Memadai
3=M: Memadai
4=SM: Sangat Memadai</t>
        </r>
      </text>
    </comment>
    <comment ref="G296" authorId="0" shapeId="0">
      <text>
        <r>
          <rPr>
            <sz val="12"/>
            <color indexed="81"/>
            <rFont val="Tahoma"/>
            <family val="2"/>
          </rPr>
          <t>Isilah dengan 1/2/3/4, artinya:
1=SK:
 Sangat Kurang memadai
2=K: Kurang Memadai
3=M: Memadai
4=SM: Sangat Memadai</t>
        </r>
      </text>
    </comment>
    <comment ref="G308" authorId="0" shapeId="0">
      <text>
        <r>
          <rPr>
            <sz val="12"/>
            <color indexed="81"/>
            <rFont val="Tahoma"/>
            <family val="2"/>
          </rPr>
          <t>Isilah dengan 1/2/3/4, artinya:
1=SK:
 Sangat Kurang memadai
2=K: Kurang Memadai
3=M: Memadai
4=SM: Sangat Memadai</t>
        </r>
      </text>
    </comment>
    <comment ref="G330" authorId="0" shapeId="0">
      <text>
        <r>
          <rPr>
            <sz val="9"/>
            <color indexed="81"/>
            <rFont val="Arial"/>
            <family val="2"/>
          </rPr>
          <t>arti skala 1/2/3/4 merujuk pada persentase banyaknya penelitian yang memenuhi aspek yang ditanyakan
1. Persentase ≤25%
2. 25% &lt; Persentase ≤ 50%
3. 50% &lt; Persentase ≤ 75%
4. 75% &lt; Persentase ≤ 100%</t>
        </r>
      </text>
    </comment>
    <comment ref="G338" authorId="0" shapeId="0">
      <text>
        <r>
          <rPr>
            <sz val="9"/>
            <color indexed="81"/>
            <rFont val="Arial"/>
            <family val="2"/>
          </rPr>
          <t>arti skala 1/2/3/4 merujuk pada persentase banyaknya penelitian yang memenuhi aspek yang ditanyakan
1. Persentase ≤25%
2. 25% &lt; Persentase ≤ 50%
3. 50% &lt; Persentase ≤ 75%
4. 75% &lt; Persentase ≤ 100%</t>
        </r>
      </text>
    </comment>
    <comment ref="G428" authorId="0" shapeId="0">
      <text>
        <r>
          <rPr>
            <b/>
            <sz val="9"/>
            <color indexed="81"/>
            <rFont val="Tahoma"/>
            <family val="2"/>
          </rPr>
          <t>isikan 
1: jika hanya meliputi 1 jenis saja
2: jika meliputi 2 jenis 
3: jika meliputi 3 jenis 
4: jika meliputi 4 jenis</t>
        </r>
      </text>
    </comment>
    <comment ref="G437" authorId="0" shapeId="0">
      <text>
        <r>
          <rPr>
            <b/>
            <sz val="9"/>
            <color indexed="81"/>
            <rFont val="Tahoma"/>
            <family val="2"/>
          </rPr>
          <t xml:space="preserve">isikan 
1: jika hanya meliputi 1 unsur saja
2: jika meliputi 2 unsur 
3: jika meliputi 3 unsur </t>
        </r>
      </text>
    </comment>
  </commentList>
</comments>
</file>

<file path=xl/comments2.xml><?xml version="1.0" encoding="utf-8"?>
<comments xmlns="http://schemas.openxmlformats.org/spreadsheetml/2006/main">
  <authors>
    <author>Windows User</author>
  </authors>
  <commentList>
    <comment ref="G31" authorId="0" shapeId="0">
      <text>
        <r>
          <rPr>
            <b/>
            <sz val="9"/>
            <color indexed="81"/>
            <rFont val="Tahoma"/>
            <family val="2"/>
          </rPr>
          <t>Isikan:
1: jika proses hanya a), atau b), atau c) saja
2: jika proses melibatkan a) dan b)
3:jika melibatkan a), b) dan c)</t>
        </r>
        <r>
          <rPr>
            <sz val="9"/>
            <color indexed="81"/>
            <rFont val="Tahoma"/>
            <family val="2"/>
          </rPr>
          <t xml:space="preserve">
</t>
        </r>
      </text>
    </comment>
    <comment ref="G43" authorId="0" shapeId="0">
      <text>
        <r>
          <rPr>
            <b/>
            <sz val="9"/>
            <color indexed="81"/>
            <rFont val="Tahoma"/>
            <charset val="1"/>
          </rPr>
          <t xml:space="preserve">Isikan:
1: jika hanya memenuhi 1 unsur saja
2: jika memenuhi 2 unsur 
3: jika memenuhi 3 unsur 
4: jika memenuhi 4 atau semua unsur </t>
        </r>
      </text>
    </comment>
    <comment ref="G47" authorId="0" shapeId="0">
      <text>
        <r>
          <rPr>
            <b/>
            <sz val="9"/>
            <color indexed="81"/>
            <rFont val="Tahoma"/>
            <charset val="1"/>
          </rPr>
          <t xml:space="preserve">Isikan:
1: jika hanya memenuhi 1 kegiatan saja
2: jika hanya memenuhi 2 kegiatan 
3: jika hanya memenuhi 3 kegiatan 
4: jika hanya memenuhi 4 atau semua kegiatan </t>
        </r>
      </text>
    </comment>
    <comment ref="G49" authorId="0" shapeId="0">
      <text>
        <r>
          <rPr>
            <b/>
            <sz val="9"/>
            <color indexed="81"/>
            <rFont val="Tahoma"/>
            <family val="2"/>
          </rPr>
          <t>Isikan:
1: jika hanya ada a), atau b), atau c) saja
2: jika hanya ada 2 jenis
3: jika ada ketiga jenis</t>
        </r>
      </text>
    </comment>
    <comment ref="G85" authorId="0" shapeId="0">
      <text>
        <r>
          <rPr>
            <b/>
            <sz val="9"/>
            <color indexed="81"/>
            <rFont val="Tahoma"/>
            <family val="2"/>
          </rPr>
          <t>Isikan:
1: jika hanya ada a), atau b), atau c) saja
2: jika hanya ada 2 jenis
3: jika ada ketiga jenis</t>
        </r>
      </text>
    </comment>
    <comment ref="G115" authorId="0" shapeId="0">
      <text>
        <r>
          <rPr>
            <b/>
            <sz val="9"/>
            <color indexed="81"/>
            <rFont val="Tahoma"/>
            <charset val="1"/>
          </rPr>
          <t xml:space="preserve">Isikan:
1: jika hanya memenuhi 1 kriteria saja
2: jika memenuhi 2 kriteria 
3: jika memenuhi 3 kriteria 
4: jika memenuhi 4 atau semua kriteria </t>
        </r>
      </text>
    </comment>
    <comment ref="G117" authorId="0" shapeId="0">
      <text>
        <r>
          <rPr>
            <b/>
            <sz val="9"/>
            <color indexed="81"/>
            <rFont val="Tahoma"/>
            <charset val="1"/>
          </rPr>
          <t xml:space="preserve">Isikan:
1: jika hanya memenuhi 1 kegiatan saja
2: jika memenuhi 2 kegiatan 
3: jika memenuhi 3 kegiatan 
4: jika memenuhi 4 atau semua kegiatan </t>
        </r>
      </text>
    </comment>
    <comment ref="G119" authorId="0" shapeId="0">
      <text>
        <r>
          <rPr>
            <b/>
            <sz val="9"/>
            <color indexed="81"/>
            <rFont val="Tahoma"/>
            <charset val="1"/>
          </rPr>
          <t xml:space="preserve">Isikan:
1: jika hanya memenuhi 1 kegiatan saja
2: jika memenuhi 2 kegiatan 
3: jika memenuhi 3 kegiatan 
4: jika memenuhi 4 atau semua kegiatan </t>
        </r>
      </text>
    </comment>
  </commentList>
</comments>
</file>

<file path=xl/comments3.xml><?xml version="1.0" encoding="utf-8"?>
<comments xmlns="http://schemas.openxmlformats.org/spreadsheetml/2006/main">
  <authors>
    <author>Windows User</author>
  </authors>
  <commentList>
    <comment ref="G54" authorId="0" shapeId="0">
      <text>
        <r>
          <rPr>
            <b/>
            <sz val="9"/>
            <color indexed="81"/>
            <rFont val="Tahoma"/>
            <family val="2"/>
          </rPr>
          <t xml:space="preserve">keterangan isian:
1: Belum bersertifikat.
2: Tercatat dalam pemerintah setempat (letter C/D).
3: Bersertifikat hak pakai, atau hak guna bangunan.
4: Bersertifikat hak milik
</t>
        </r>
      </text>
    </comment>
    <comment ref="G55" authorId="0" shapeId="0">
      <text>
        <r>
          <rPr>
            <b/>
            <sz val="12"/>
            <color indexed="81"/>
            <rFont val="Tahoma"/>
            <family val="2"/>
          </rPr>
          <t xml:space="preserve">Arti skala1/2/3/4:
1. Sangat sulit dijangkau
2. Sulit dijangkau.
3. Mudah dijangkau.
4. Sangat mudah dijangkau.
</t>
        </r>
      </text>
    </comment>
    <comment ref="G56" authorId="0" shapeId="0">
      <text>
        <r>
          <rPr>
            <b/>
            <sz val="9"/>
            <color indexed="81"/>
            <rFont val="Tahoma"/>
            <charset val="1"/>
          </rPr>
          <t xml:space="preserve">Arti skala 1/2/3/4:
1. Sangat tidak kuat/kokoh.
2. Kurang kuat/kokoh.
3. Cukup kuat/kokoh.
4. Sangat kuat/kokoh.
</t>
        </r>
      </text>
    </comment>
  </commentList>
</comments>
</file>

<file path=xl/comments4.xml><?xml version="1.0" encoding="utf-8"?>
<comments xmlns="http://schemas.openxmlformats.org/spreadsheetml/2006/main">
  <authors>
    <author>Windows User</author>
  </authors>
  <commentList>
    <comment ref="E18" authorId="0" shapeId="0">
      <text>
        <r>
          <rPr>
            <b/>
            <sz val="9"/>
            <color indexed="81"/>
            <rFont val="Tahoma"/>
            <family val="2"/>
          </rPr>
          <t>Windows User:</t>
        </r>
        <r>
          <rPr>
            <sz val="9"/>
            <color indexed="81"/>
            <rFont val="Tahoma"/>
            <family val="2"/>
          </rPr>
          <t xml:space="preserve">
deskripsikan hasil temuan, baik kekurangan mayor dan minor</t>
        </r>
      </text>
    </comment>
  </commentList>
</comments>
</file>

<file path=xl/comments5.xml><?xml version="1.0" encoding="utf-8"?>
<comments xmlns="http://schemas.openxmlformats.org/spreadsheetml/2006/main">
  <authors>
    <author>Windows User</author>
  </authors>
  <commentList>
    <comment ref="E297" authorId="0" shapeId="0">
      <text>
        <r>
          <rPr>
            <b/>
            <sz val="9"/>
            <color indexed="81"/>
            <rFont val="Tahoma"/>
            <family val="2"/>
          </rPr>
          <t>Windows User:</t>
        </r>
        <r>
          <rPr>
            <sz val="9"/>
            <color indexed="81"/>
            <rFont val="Tahoma"/>
            <family val="2"/>
          </rPr>
          <t xml:space="preserve">
pertanyaan ini sudah terwakili oleh butir di bawahnya
</t>
        </r>
      </text>
    </comment>
  </commentList>
</comments>
</file>

<file path=xl/sharedStrings.xml><?xml version="1.0" encoding="utf-8"?>
<sst xmlns="http://schemas.openxmlformats.org/spreadsheetml/2006/main" count="5059" uniqueCount="1607">
  <si>
    <t>1. Standar Kompetensi Lulusan</t>
  </si>
  <si>
    <t>Prodi</t>
  </si>
  <si>
    <t>Jenjang</t>
  </si>
  <si>
    <t>Jurusan</t>
  </si>
  <si>
    <t>Fakultas</t>
  </si>
  <si>
    <t>:</t>
  </si>
  <si>
    <t>a.</t>
  </si>
  <si>
    <t>b.</t>
  </si>
  <si>
    <t>c.</t>
  </si>
  <si>
    <t>d.</t>
  </si>
  <si>
    <t>e.</t>
  </si>
  <si>
    <t>Jenjang Prodi memiliki kesetaraan dengan jenjang kualifikasi di KKNI (Y/T)</t>
  </si>
  <si>
    <t>Y</t>
  </si>
  <si>
    <t>T</t>
  </si>
  <si>
    <t>f.</t>
  </si>
  <si>
    <t>PBM, PLT, PI, KKN sesuai dengan karakteristik Prodi (1/2/3/4)</t>
  </si>
  <si>
    <t>Rumusan CP berisi sikap yang sesuai Lampiran SNPT (1/2/3/4)</t>
  </si>
  <si>
    <t>Rumusan CP berisi keterampilan yang sesuai dengan Lampiran SNPT (1/2/3/4)</t>
  </si>
  <si>
    <t>2. Standar Isi Pembelajaran</t>
  </si>
  <si>
    <t>................................................................................</t>
  </si>
  <si>
    <t xml:space="preserve">1) </t>
  </si>
  <si>
    <t>2)</t>
  </si>
  <si>
    <t>3)</t>
  </si>
  <si>
    <t>Deskripsi CP menggambarkan kedalaman dan keluasan materi (1/2/3/4)</t>
  </si>
  <si>
    <t>4)</t>
  </si>
  <si>
    <t>Tingkat kedalaman dan keluasan materi pembelajaran sebagaimana dimaksud pada butir (b) bersifat kumulatif dan/atau integratif (Y/T)</t>
  </si>
  <si>
    <t>Tingkat kedalaman dan keluasan materi pembelajaran sebagaimana dimaksud pada butir (b) dituangkan dalam bahan kajian yang distrukturkan dalam bentuk mata kuliah (Y/T)</t>
  </si>
  <si>
    <t>3. Standar Proses Pembelajaran</t>
  </si>
  <si>
    <t>1)</t>
  </si>
  <si>
    <t>Holistik: mendorong terbentuknya pola pikir yang komprehensif dan luas dengan menginternalisasi keunggulan dan kearifan lokal maupun nasional (1/2/3/4)</t>
  </si>
  <si>
    <t>Interaktif: mengutamakan proses interaksi dua arah antara mahasiswa dan dosen (1/2/3/4)</t>
  </si>
  <si>
    <t>Integratif: untuk memenuhi capaian pembelajaran lulusan secara keseluruhan dalam satu kesatuan program melalui pendekatan antardisiplin dan multidisiplin (1/2/3/4)</t>
  </si>
  <si>
    <t>Saintifik: mengutamakan pendekatan ilmiah sehingga tercipta lingkungan akademik yang berdasarkan sistem nilai, norma, dan kaidah ilmu pengetahuan serta menjunjung tinggi nilai-nilai agama dan kebangsaan (1/2/3/4)</t>
  </si>
  <si>
    <t>5)</t>
  </si>
  <si>
    <t>Kontekstual: proses pembelajaran disesuaikan dengan tuntutan kemampuan menyelesaikan masalah dalam ranah keahliannya (1/2/3/4)</t>
  </si>
  <si>
    <t>6)</t>
  </si>
  <si>
    <t>Tematik: proses pembelajaran disesuaikan dengan karakteristik keilmuan program studi dan dikaitkan dengan permasalahan nyata melalui pendekatan transdisiplin (1/2/3/4)</t>
  </si>
  <si>
    <t>7)</t>
  </si>
  <si>
    <t>Efektif: proses pembelajaran mementingkan internalisasi materi secara baik dan benar dalam kurun waktu yang optimum (1/2/3/4)</t>
  </si>
  <si>
    <t>8)</t>
  </si>
  <si>
    <t>Kolaboratif: proses pembelajaran melibatkan interaksi antar individu pembelajar untuk menghasilkan kapitalisasi sikap, pengetahuan, dan keterampilan (1/2/3/4)</t>
  </si>
  <si>
    <t>9)</t>
  </si>
  <si>
    <t>Berpusat pada mahasiswa: proses pembelajaran mengutamakan pengembangan kreativitas, kapasitas, kepribadian, dan kebutuhan mahasiswa, serta mengembangkan kemandirian dalam mencari dan menemukan pengetahuan (1/2/3/4)</t>
  </si>
  <si>
    <t>Petunjuk:</t>
  </si>
  <si>
    <t>Rata-rata Capaian</t>
  </si>
  <si>
    <t>INSTRUMEN PENILAIAN KETERCAPAIAN SNPT DI UNY</t>
  </si>
  <si>
    <t>Capaian SNPT</t>
  </si>
  <si>
    <r>
      <t>Tingkat kedalaman dan keluasan materi pembelajaran PS adalah sbb (</t>
    </r>
    <r>
      <rPr>
        <b/>
        <sz val="11"/>
        <color rgb="FFFF0000"/>
        <rFont val="Calibri"/>
        <family val="2"/>
        <scheme val="minor"/>
      </rPr>
      <t>pilih salat satu</t>
    </r>
    <r>
      <rPr>
        <sz val="11"/>
        <color theme="1"/>
        <rFont val="Calibri"/>
        <family val="2"/>
        <scheme val="minor"/>
      </rPr>
      <t>) yang sesuai Prodi</t>
    </r>
  </si>
  <si>
    <r>
      <t xml:space="preserve">Program </t>
    </r>
    <r>
      <rPr>
        <u/>
        <sz val="11"/>
        <color theme="1"/>
        <rFont val="Calibri"/>
        <family val="2"/>
        <scheme val="minor"/>
      </rPr>
      <t>sarjana</t>
    </r>
    <r>
      <rPr>
        <sz val="11"/>
        <color theme="1"/>
        <rFont val="Calibri"/>
        <family val="2"/>
        <scheme val="minor"/>
      </rPr>
      <t>: paling sedikit menguasai konsep teoritis bidang pengetahuan dan keterampilan tertentu secara umum dan konsep teoritis bagian khusus dalam bidang pengetahuan dan keterampilan tersebut secara mendalam (Y/T)</t>
    </r>
  </si>
  <si>
    <r>
      <t xml:space="preserve">Program </t>
    </r>
    <r>
      <rPr>
        <u/>
        <sz val="11"/>
        <color theme="1"/>
        <rFont val="Calibri"/>
        <family val="2"/>
        <scheme val="minor"/>
      </rPr>
      <t>magister</t>
    </r>
    <r>
      <rPr>
        <sz val="11"/>
        <color theme="1"/>
        <rFont val="Calibri"/>
        <family val="2"/>
        <scheme val="minor"/>
      </rPr>
      <t>: paling sedikit menguasai teori dan teori aplikasi bidang pengetahuan tertentu (Y/T)</t>
    </r>
  </si>
  <si>
    <r>
      <t xml:space="preserve">Program </t>
    </r>
    <r>
      <rPr>
        <u/>
        <sz val="11"/>
        <color theme="1"/>
        <rFont val="Calibri"/>
        <family val="2"/>
        <scheme val="minor"/>
      </rPr>
      <t>doktor</t>
    </r>
    <r>
      <rPr>
        <sz val="11"/>
        <color theme="1"/>
        <rFont val="Calibri"/>
        <family val="2"/>
        <scheme val="minor"/>
      </rPr>
      <t>: paling sedikit menguasai filosofi keilmuan bidang pengetahuan dan keterampilan tertentu (Y/T)</t>
    </r>
  </si>
  <si>
    <t>Tulis jumlah mata kuliah yang memiliki CP</t>
  </si>
  <si>
    <t>Tulis jumlah despripsi CP mata kuliah yang sesuai dengan deskripsi CP lulusan KKNI</t>
  </si>
  <si>
    <t>g.</t>
  </si>
  <si>
    <t>1. 0% - 25% rumusan CP berisi sikap yang sesuai Lampiran SNPT</t>
  </si>
  <si>
    <t>2. 26% - 50% rumusan CP berisi sikap yang sesuai Lampiran SNPT</t>
  </si>
  <si>
    <t>3. 51% - 75% rumusan CP berisi sikap yang sesuai Lampiran SNPT</t>
  </si>
  <si>
    <t>4. 76% - 100% rumusan CP berisi sikap yang sesuai Lampiran SNPT</t>
  </si>
  <si>
    <t>1. 0% - 25% PBM, PLT, PI, KKN sesuai dengan karakteristik Prodi</t>
  </si>
  <si>
    <t>2. 26% - 50% PBM, PLT, PI, KKN sesuai dengan karakteristik Prodi</t>
  </si>
  <si>
    <t>3. 51% - 75% PBM, PLT, PI, KKN sesuai dengan karakteristik Prodi</t>
  </si>
  <si>
    <t>4. 76% - 100% PBM, PLT, PI, KKN sesuai dengan karakteristik Prodi</t>
  </si>
  <si>
    <t>1. 0% - 25% rumusan CP berisi keterampilan yang sesuai dengan Lampiran SNPT</t>
  </si>
  <si>
    <t>2. 26% - 50% rumusan CP berisi keterampilan yang sesuai dengan Lampiran SNPT</t>
  </si>
  <si>
    <t>3. 51% - 75% rumusan CP berisi keterampilan yang sesuai dengan Lampiran SNPT</t>
  </si>
  <si>
    <t>4. 76% - 100% rumusan CP berisi keterampilan yang sesuai dengan Lampiran SNPT</t>
  </si>
  <si>
    <t>Rubrik</t>
  </si>
  <si>
    <t>RUBRIK PENILAIAN KETERCAPAIAN SNPT DI UNY</t>
  </si>
  <si>
    <t>?</t>
  </si>
  <si>
    <t xml:space="preserve">a. </t>
  </si>
  <si>
    <t xml:space="preserve">1. 0% - 25% deskripsi CP menggambarkan kedalaman dan keluasan materi </t>
  </si>
  <si>
    <t xml:space="preserve">2. 26% - 50% deskripsi CP menggambarkan kedalaman dan keluasan materi </t>
  </si>
  <si>
    <t xml:space="preserve">3. 51% - 75% deskripsi CP menggambarkan kedalaman dan keluasan materi </t>
  </si>
  <si>
    <t xml:space="preserve">4. 76% - 100% deskripsi CP menggambarkan kedalaman dan keluasan materi </t>
  </si>
  <si>
    <r>
      <t xml:space="preserve">Program </t>
    </r>
    <r>
      <rPr>
        <u/>
        <sz val="11"/>
        <color theme="1"/>
        <rFont val="Calibri"/>
        <family val="2"/>
        <scheme val="minor"/>
      </rPr>
      <t>diploma tiga</t>
    </r>
    <r>
      <rPr>
        <sz val="11"/>
        <color theme="1"/>
        <rFont val="Calibri"/>
        <family val="2"/>
        <scheme val="minor"/>
      </rPr>
      <t>: paling sedikit menguasai konsep teoritis bidang pengetahuan dan keterampilan tertentu secara umum (Y/T)</t>
    </r>
  </si>
  <si>
    <t>Ya atau Tidak?</t>
  </si>
  <si>
    <t>d</t>
  </si>
  <si>
    <t>e</t>
  </si>
  <si>
    <t>1. 0%-25% interaktif</t>
  </si>
  <si>
    <t>2. 26%-50% interaktif</t>
  </si>
  <si>
    <t>3. 51%-75% interaktif</t>
  </si>
  <si>
    <t>4. 76%-100% interaktif</t>
  </si>
  <si>
    <t>1. 0%-25% holistik</t>
  </si>
  <si>
    <t>2. 26%-50% holistik</t>
  </si>
  <si>
    <t>3. 51%-75% holistik</t>
  </si>
  <si>
    <t>4. 76%-100% holistik</t>
  </si>
  <si>
    <t>1. 0%-25% integratif</t>
  </si>
  <si>
    <t>2. 26%-50% integratif</t>
  </si>
  <si>
    <t>3. 51%-75% integratif</t>
  </si>
  <si>
    <t>4. 76%-100% integratif</t>
  </si>
  <si>
    <t>1. 0%-25% saintifi</t>
  </si>
  <si>
    <t>2. 26%-50% saintifik</t>
  </si>
  <si>
    <t>3. 51%-75% saintifik</t>
  </si>
  <si>
    <t>4. 76%-100% saintifik</t>
  </si>
  <si>
    <t>1. 0%-25% kontekstual</t>
  </si>
  <si>
    <t>2. 26%-50% kontekstual</t>
  </si>
  <si>
    <t>3. 51%-75% kontekstual</t>
  </si>
  <si>
    <t>4. 76%-100% kontekstual</t>
  </si>
  <si>
    <t>1. 0%-25% tematik</t>
  </si>
  <si>
    <t>2. 26%-50% tematik</t>
  </si>
  <si>
    <t>3. 51%-75% tematik</t>
  </si>
  <si>
    <t>4. 76%-100% tematik</t>
  </si>
  <si>
    <t>1. 0%-25% efektif</t>
  </si>
  <si>
    <t>2. 26%-50% efektif</t>
  </si>
  <si>
    <t>3. 51%-75% efektif</t>
  </si>
  <si>
    <t>4. 76%-100% efektif</t>
  </si>
  <si>
    <t>1. 0%-25% kolaboratif</t>
  </si>
  <si>
    <t>2. 26%-50% kolaboratif</t>
  </si>
  <si>
    <t>3. 51%-75% kolaboratif</t>
  </si>
  <si>
    <t>4. 76%-100% kolaboratif</t>
  </si>
  <si>
    <t>Karakteristik pembelajaran:</t>
  </si>
  <si>
    <t>1. 0%-25% berpusat pada mahasiswa</t>
  </si>
  <si>
    <t>2. 26%-50% berpusat pada mahasiswa</t>
  </si>
  <si>
    <t>3. 51%-75% berpusat pada mahasiswa</t>
  </si>
  <si>
    <t>4. 76%-100% berpusat pada mahasiswa</t>
  </si>
  <si>
    <t>Materi pembelajaran telah memanfaatkan hasil penelitian dan pengabdian kepada masyarakat (Y/T)</t>
  </si>
  <si>
    <t xml:space="preserve">Angka atau huruf bergaris bawah pada rubrik berikut ini mempunyai link dengan butir pertanyaan pada instrumen </t>
  </si>
  <si>
    <t>Tulis jumlah mata kuliah yang ditawarkan dalam kurikulum</t>
  </si>
  <si>
    <t>Perencanaan proses</t>
  </si>
  <si>
    <t>Tulis jumlah atau banyaknya</t>
  </si>
  <si>
    <t>RPS ditetapkan dan dikembangkan oleh dosen secara mandiri atau bersama lain dalam kelompok keahlian di program studi (Y/T)</t>
  </si>
  <si>
    <t>a)</t>
  </si>
  <si>
    <t>e)</t>
  </si>
  <si>
    <t>b)</t>
  </si>
  <si>
    <t>d)</t>
  </si>
  <si>
    <t>c)</t>
  </si>
  <si>
    <t>f)</t>
  </si>
  <si>
    <t>g)</t>
  </si>
  <si>
    <t>h)</t>
  </si>
  <si>
    <t>i)</t>
  </si>
  <si>
    <t>Nama program studi, nama dan kode mata kuliah, semester, sks, nama dosen pengampu (1/2/3/4)</t>
  </si>
  <si>
    <t>Capaian pembelajaran lulusan yang dibebankan pada mata kuliah (1/2/3/4)</t>
  </si>
  <si>
    <t>Kemampuan akhir yang direncanakan pada tiap tahap pembelajaran untuk memenuhi capaian pembelajaran lulusan (1/2/3/4)</t>
  </si>
  <si>
    <t>Bahan kajian yang terkait dengan kemampuan yang akan dicapai (1/2/3/4)</t>
  </si>
  <si>
    <t>Metode pembelajaran (1/2/3/4)</t>
  </si>
  <si>
    <t>Waktu yang disediakan untuk mencapai kemampuan pada tiap tahap pembelajaran (1/2/3/4)</t>
  </si>
  <si>
    <t>Pengalaman belajar mahasiswa yang diwujudkan dalam deskripsi tugas yang harus dikerjakan oleh mahasiswa selama satu semester (1/2/3/4)</t>
  </si>
  <si>
    <t>Kriteria, indikator, dan bobot penilaian(1/2/3/4)</t>
  </si>
  <si>
    <t>Daftar referensi yang digunakan (1/2/3/4)</t>
  </si>
  <si>
    <t>RPS ditinjau dan disesuaikan secara berkala dengan perkembangan ilmu pengetahuan dan teknologi (1/2/3/4)</t>
  </si>
  <si>
    <t>Kesesuaian proses pembelajaran di setiap mata kuliah dengan RPS (1/2/3/4)</t>
  </si>
  <si>
    <t>Bentuk pembelajaran menggunakan satu atau gabungan dari beberapa metode pembelajaran (Y/T)</t>
  </si>
  <si>
    <t>Program studi menyediakan bentuk pembelajaran penelitian, perancangan, atau pengembangan (Y/T)</t>
  </si>
  <si>
    <t>Penelitian, perancangan, atau pengembangan oleh mahasiswa di bawah bimbingan dosen dalam rangka pengembangan sikap, pengetahuan, keterampilan, pengalaman otentik, serta meningkatkan kesejahteran masyarakat dan daya saing bangsa (1/2/3/4)</t>
  </si>
  <si>
    <t>10)</t>
  </si>
  <si>
    <t>11)</t>
  </si>
  <si>
    <t>Rata-rata jumlah minggu proses pembelajaran setiap mata kuliah, termasuk ujian tengah semester dan ujian akhir semester adalah ....</t>
  </si>
  <si>
    <t>Jumlah mata kuliah yang memiliki Capaian Pembelajaran (CP) ....</t>
  </si>
  <si>
    <t>Jumlah despripsi CP yang sesuai dengan deskripsi CP lulusan KKNI ....</t>
  </si>
  <si>
    <t>Jumlah mata kuliah yang telah memiliki rencana pembelajaran semester (RPS) ....</t>
  </si>
  <si>
    <t>12)</t>
  </si>
  <si>
    <t>Program studi menyelenggarakan semester antara/pendek (Y/T)</t>
  </si>
  <si>
    <t>Jumlah minggu pelaksanaan semester antara/pendek adalah ....</t>
  </si>
  <si>
    <t>Capaian pembelajaran mata kuliah pada semester antara/pendek lebih rendah dari yang telah ditetapkan (Y/T)</t>
  </si>
  <si>
    <t>c. Pelaksanaan Proses Pembelajaran</t>
  </si>
  <si>
    <t>Beban Belajar Mahasiswa</t>
  </si>
  <si>
    <t>Program sarjana: paling lama 7 (tujuh) tahun dengan beban belajar mahasiswa paling sedikit 144 SKS (Y/T)</t>
  </si>
  <si>
    <t>Kegiatan tatap muka 50 (lima puluh) menit per minggu per semester (Y/T)</t>
  </si>
  <si>
    <t>Kegiatan penugasan terstruktur 60 (enam puluh) menit per minggu per semester (Y/T)</t>
  </si>
  <si>
    <t>Kegiatan mandiri 60 (enam puluh) menit per minggu per semester (Y/T)</t>
  </si>
  <si>
    <t>Satu (1) SKS pada proses pembelajaran teori terdiri dari:</t>
  </si>
  <si>
    <t>Satu (1) SKS pada proses pembelajaran berupa seminar atau bentuk lain yang sejenis terdiri dari:</t>
  </si>
  <si>
    <t>Kegiatan tatap muka 100 (seratus) menit per minggu per semester (Y/T)</t>
  </si>
  <si>
    <t>kegiatan mandiri 70 (tujuh puluh) menit per minggu per semester (Y/T)</t>
  </si>
  <si>
    <t>Satu (1) SKS pada proses pembelajaran berupa praktikum, praktik studio, praktik bengkel, praktik lapangan, penelitian, pengabdian kepada masyarakat, dan/atau proses pembelajaran lain yang sejenis, 170 (seratus tujuh puluh) menit per minggu per semester (Y/T)</t>
  </si>
  <si>
    <r>
      <t>Masa dan beban belajar penyelenggaraan program studi (</t>
    </r>
    <r>
      <rPr>
        <b/>
        <sz val="11"/>
        <color rgb="FFFF0000"/>
        <rFont val="Calibri"/>
        <family val="2"/>
        <scheme val="minor"/>
      </rPr>
      <t>pilih salah satu</t>
    </r>
    <r>
      <rPr>
        <sz val="11"/>
        <color theme="1"/>
        <rFont val="Calibri"/>
        <family val="2"/>
        <scheme val="minor"/>
      </rPr>
      <t>) yang sesuai prodi:</t>
    </r>
  </si>
  <si>
    <t>RPS yang telah dikembangkan memuat:</t>
  </si>
  <si>
    <t>Y/T terbalik</t>
  </si>
  <si>
    <t>Program studi S1 menyediakan mata kuliah yang bersifat pengabdian kepada masyarakat, misal KKN (Y/T)</t>
  </si>
  <si>
    <t>Mahasiswa S1 dalam mengkuti pembelajaran berupa pengabdian kepada masyarakat tersebut dibimbing oleh dosen (Y/T)</t>
  </si>
  <si>
    <t>4. Standar Penilaian</t>
  </si>
  <si>
    <t>Prinsip Penilaian</t>
  </si>
  <si>
    <t>Penilaian digunakan untuk memperbaiki perencanaan dan cara belajar (1/2/3/4)</t>
  </si>
  <si>
    <t>Penilaian untuk menentukan capaian pembelajaran lulusan (1/2/3/4)</t>
  </si>
  <si>
    <t>Penilaian terkait dengan proses pembelajaran (1/2/3/4)</t>
  </si>
  <si>
    <t>Penilaian berdasarkan standar yang disepakati dosen dan mahasiswa (1/2/3/4)</t>
  </si>
  <si>
    <t>Penilaian bebas dari pengaruh subjektivitas penilai (1/2/3/4)</t>
  </si>
  <si>
    <t>Penilaian menggunakan prosedur dan kriteria yang jelas (1/2/3/4)</t>
  </si>
  <si>
    <t>Penilaian menggunakan prinsip transparan (1/2/3/4)</t>
  </si>
  <si>
    <t>Teknik Penilaian</t>
  </si>
  <si>
    <t>Penilaian proses menggunakan rubrik (1/2/3/4)</t>
  </si>
  <si>
    <t>Penilaian hasil menggunakan portofolio atau karya desain (1/2/3/4)</t>
  </si>
  <si>
    <t>Penilaian sikap menggunakan observasi (1/2/3/4)</t>
  </si>
  <si>
    <t>Penilaian pengetahuan dan keterampilan menggunakan salah satu dari teknik: observasi, partisipasi, ujuk kerja, tes tertulis, tes lisan, dan angket (1/2/3/4)</t>
  </si>
  <si>
    <t>Mekanisme</t>
  </si>
  <si>
    <t>Melaksanakan proses sesuai dengan tahap, instrumen, kriteria, indikator, dan bobot penilaian (1/2/3/4)</t>
  </si>
  <si>
    <t>Memberikan umpan balik dan kesempatan untuk konfirmasi hasil penilaian (1/2/3/4)</t>
  </si>
  <si>
    <t>Mendokumentasikan proses dan hasil penilaian (1/2/3/4)</t>
  </si>
  <si>
    <t>Prosedur Penilaian</t>
  </si>
  <si>
    <t>Prosedur penilaian mencakup perencanaan, kegiatan penilaian, pemberian umpan balik, dan pemberian nilai akhir (1/2/3/4)</t>
  </si>
  <si>
    <t>Penilaian dilakukan secara bertahap dan terus menerus (1/2/3/4)</t>
  </si>
  <si>
    <t>Pelaksanaan penilaian melibatkan dosen/tim dosen pengampu, mengikutsertakan mahasiswa, pemangku kepentingan (1/2/3/4)</t>
  </si>
  <si>
    <t>Hasil penilaian menggunakan gabungan dari berbagai teknik penilaian (Y/T)</t>
  </si>
  <si>
    <t>IPK diperoleh dengan menjumlahkan perkalian antara nilai huruf setiap mata kuliah yang ditempuh dan sks mata kuliah bersangkutan dibagi dengan jumlah sks mata kuliah yang diambil yang telah ditempuh (Y/T)</t>
  </si>
  <si>
    <t>Kelulusan mahasiswa diberikan predikat memuaskan, sangat memuaskan, dengan pujian (Y/T)</t>
  </si>
  <si>
    <t>Mahasiswa yang telah lulus menerima ijazah atau sertifikasi profesi atau gelar atau surat keterangan pendamping ijazah (Y/T)</t>
  </si>
  <si>
    <t>1. 0%-25% RPS</t>
  </si>
  <si>
    <t>2. 26%-50% RPS</t>
  </si>
  <si>
    <t>3. 51%-75% RPS</t>
  </si>
  <si>
    <t>4. 76%-100% RPS</t>
  </si>
  <si>
    <t>1. 0%-25% RPS mata kuliah dibebani capaian pembelajaran lulusan</t>
  </si>
  <si>
    <t>2. 26%-50% RPS mata kuliah dibebani capaian pembelajaran lulusan</t>
  </si>
  <si>
    <t>3. 51%-75% RPS mata kuliah dibebani capaian pembelajaran lulusan</t>
  </si>
  <si>
    <t>4. 76%-100% RPS mata kuliah dibebani capaian pembelajaran lulusan</t>
  </si>
  <si>
    <r>
      <rPr>
        <b/>
        <sz val="11"/>
        <color rgb="FFFF0000"/>
        <rFont val="Calibri"/>
        <family val="2"/>
        <scheme val="minor"/>
      </rPr>
      <t>Klik angka atau huruf bergaris bawah</t>
    </r>
    <r>
      <rPr>
        <b/>
        <sz val="11"/>
        <color theme="1"/>
        <rFont val="Calibri"/>
        <family val="2"/>
        <scheme val="minor"/>
      </rPr>
      <t xml:space="preserve"> yang ada untuk menuju kolom Data yang yang akan diisi</t>
    </r>
  </si>
  <si>
    <t>1. 0%-25% RPS mata kuliah mengarah tercapainya kemampuan akhir yang diharapkan</t>
  </si>
  <si>
    <t>2. 26%-50% RPS mata kuliah mengarah tercapainya kemampuan akhir yang diharapkan</t>
  </si>
  <si>
    <t>3. 51%-75% RPS mata kuliah mengarah tercapainya kemampuan akhir yang diharapkan</t>
  </si>
  <si>
    <t>4. 76%-100% RPS mata kuliah mengarah tercapainya kemampuan akhir yang diharapkan</t>
  </si>
  <si>
    <t>1. 0%-25% RPS mata kuliah memuat bahan kajian yang terkait dengan kemampuan yang akan dicapai</t>
  </si>
  <si>
    <t>2. 26%-50% RPS mata kuliah memuat bahan kajian yang terkait dengan kemampuan yang akan dicapai</t>
  </si>
  <si>
    <t>3. 51%-75% RPS mata kuliah memuat bahan kajian yang terkait dengan kemampuan yang akan dicapai</t>
  </si>
  <si>
    <t>4. 76%-100% RPS mata kuliah memuat bahan kajian yang terkait dengan kemampuan yang akan dicapai</t>
  </si>
  <si>
    <t>1. 0%-25% RPS mata kuliah memuat metode pembelajaran</t>
  </si>
  <si>
    <t>2. 26%-50% RPS mata kuliah memuat metode pembelajaran</t>
  </si>
  <si>
    <t>3. 51%-75% RPS mata kuliah memuat metode pembelajaran</t>
  </si>
  <si>
    <t>4. 76%-100% RPS mata kuliah memuat metode pembelajaran</t>
  </si>
  <si>
    <t>1. 0%-25% RPS mata kuliah memuat waktu yang untuk mencapai kemampuan pada tiap tahap pembelajaran</t>
  </si>
  <si>
    <t>2. 26%-50% RPS mata kuliah memuat waktu yang untuk mencapai kemampuan pada tiap tahap pembelajaran</t>
  </si>
  <si>
    <t>3. 51%-75% RPS mata kuliah memuat waktu yang untuk mencapai kemampuan pada tiap tahap pembelajaran</t>
  </si>
  <si>
    <t>4. 76%-100% RPS mata kuliah memuat waktu yang untuk mencapai kemampuan pada tiap tahap pembelajaran</t>
  </si>
  <si>
    <t>1. 0%-25% RPS mata kuliah memuat pengalaman belajar mahasiswa</t>
  </si>
  <si>
    <t>2. 26%-50% RPS mata kuliah memuat pengalaman belajar mahasiswa</t>
  </si>
  <si>
    <t>3. 51%-75% RPS mata kuliah memuat pengalaman belajar mahasiswa</t>
  </si>
  <si>
    <t>4. 76%-100% RPS mata kuliah memuat pengalaman belajar mahasiswa</t>
  </si>
  <si>
    <t>1. 0%-25% RPS mata kuliah memuat kriteria, indikator, dan bobot penilaian</t>
  </si>
  <si>
    <t>2. 26%-50% RPS mata kuliah memuat kriteria, indikator, dan bobot penilaian</t>
  </si>
  <si>
    <t>3. 51%-75% RPS mata kuliah memuat kriteria, indikator, dan bobot penilaian</t>
  </si>
  <si>
    <t>4. 76%-100% RPS mata kuliah memuat kriteria, indikator, dan bobot penilaian</t>
  </si>
  <si>
    <t>1. 0%-25% RPS mata kuliah memuat daftar referensi</t>
  </si>
  <si>
    <t>2. 26%-50% RPS mata kuliah memuat daftar referensi</t>
  </si>
  <si>
    <t>3. 51%-75% RPS mata kuliah memuat daftar referensi</t>
  </si>
  <si>
    <t>4. 76%-100% RPS mata kuliah memuat daftar referensi</t>
  </si>
  <si>
    <t>1. 0%-25% RPS mata kuliah ditinjau secara berkala</t>
  </si>
  <si>
    <t>2. 26%-50% RPS mata kuliah ditinjau secara berkala</t>
  </si>
  <si>
    <t>3. 51%-75% RPS mata kuliah ditinjau secara berkala</t>
  </si>
  <si>
    <t>4. 76%-100% RPS mata kuliah ditinjau secara berkala</t>
  </si>
  <si>
    <t>1. 0%-25% proses pembelajaran sesuai RPS</t>
  </si>
  <si>
    <t>2. 26%-50% proses pembelajaran sesuai RPS</t>
  </si>
  <si>
    <t>3. 51%-75% proses pembelajaran sesuai RPS</t>
  </si>
  <si>
    <t>4. 76%-100% proses pembelajaran sesuai RPS</t>
  </si>
  <si>
    <t>1. 0%-25% proses pembelajaran menggunakan satu atau gabungan dari beberapa metode</t>
  </si>
  <si>
    <t>2. 26%-50% proses pembelajaran menggunakan satu atau gabungan dari beberapa metode</t>
  </si>
  <si>
    <t>3. 51%-75% proses pembelajaran menggunakan satu atau gabungan dari beberapa metode</t>
  </si>
  <si>
    <t>4. 76%-100% proses pembelajaran menggunakan satu atau gabungan dari beberapa metode</t>
  </si>
  <si>
    <t>1. 0%-25% penelitian, perancangan, atau pengembangan oleh mahasiswa dibimbing dosen</t>
  </si>
  <si>
    <t>2. 26%-50% penelitian, perancangan, atau pengembangan oleh mahasiswa dibimbing dosen</t>
  </si>
  <si>
    <t>3. 51%-75% penelitian, perancangan, atau pengembangan oleh mahasiswa dibimbing dosen</t>
  </si>
  <si>
    <t>4. 76%-100% penelitian, perancangan, atau pengembangan oleh mahasiswa dibimbing dosen</t>
  </si>
  <si>
    <t>Tulis rata-rata jumlah minggu proses pembelajaran</t>
  </si>
  <si>
    <t>Tulis jumlah minggu pelaksanaan semester antara/pendek</t>
  </si>
  <si>
    <t>Beban belajar maksimal yang diambil mahasiswa dalam semester antara/pendek ... SKS</t>
  </si>
  <si>
    <t>Tulis beban belajar maksimal yang diambil mahasiswa dalam semester antara/pendek dalam SKS</t>
  </si>
  <si>
    <t>Jumlah tatap muka termasuk ujian tengah semester antara dan ujian akhir semester antara/pendek adalah .... kali</t>
  </si>
  <si>
    <t>Tulis jumlah tatap muka termasuk ujian tengah semester antara dan ujian akhir semester antara/pendek</t>
  </si>
  <si>
    <t>Penilaian menggunakan nilai ABCDE dengan skor pada kisaran 0-4 (Y/T)</t>
  </si>
  <si>
    <t>Hasil penilaian diumumkan kepada mahasiswa setelah satu tahap pembelajaran (Y/T)</t>
  </si>
  <si>
    <t>Hasil penilaian capaian pembelajaran dinyatakan dengan Indeks Prestasi Semester (IPS) (Y/T)</t>
  </si>
  <si>
    <t>Hasil penilaian capaian pembelajaran lulusan pada akhir program studi dinyatakan dengan Indeks Prestasi Komulatif (IPK) (Y/T)</t>
  </si>
  <si>
    <t>Persentase Dosen yang Menggunakan  untuk memperbaiki perencanaan dan cara belajar (1/2/3/4)</t>
  </si>
  <si>
    <t>1. Jumlah dosen tsb ≤ 25%</t>
  </si>
  <si>
    <t>2. Jumlah dosen tsb antara 26% s.d. 75%</t>
  </si>
  <si>
    <t>3. Jumlah dosen tsb antara 76% s.d. 80%</t>
  </si>
  <si>
    <t>4. Jumlah dosen tsb ≥ 81%</t>
  </si>
  <si>
    <t>Persentase Dosen yang Menggunakan penilaian untuk menentukan capaian pembelajaran lulusan (1/2/3/4)</t>
  </si>
  <si>
    <t>Persentase dosen yang menyelenggarakan penilaian terkait dengan proses pembelajaran (1/2/3/4)</t>
  </si>
  <si>
    <t>Persentase doesn yang menyelenggarakan penilaian berdasarkan standar yang disepakati dosen dan mahasiswa (1/2/3/4)</t>
  </si>
  <si>
    <t>Persentase pelaksanaan penilaian yang bebas dari pengaruh subjektivitas penilai (1/2/3/4)</t>
  </si>
  <si>
    <t>Persentase Penilaian dosen yang menggunakan prosedur dan kriteria yang jelas (1/2/3/4)</t>
  </si>
  <si>
    <t>Persentase penilaian dosen yang menggunakan prinsip transparan (1/2/3/4)</t>
  </si>
  <si>
    <t>Persentase penilaian proses yang menggunakan rubrik (1/2/3/4)</t>
  </si>
  <si>
    <t>Persentase penilaian hasil yang menggunakan portofolio atau karya desain (1/2/3/4)</t>
  </si>
  <si>
    <t>Persentase penilaian sikap yang menggunakan observasi (1/2/3/4)</t>
  </si>
  <si>
    <t>Persentase penilaian pengetahuan dan keterampilan yang menggunakan salah satu dari teknik: observasi, partisipasi, ujuk kerja, tes tertulis, tes lisan, dan angket (1/2/3/4)</t>
  </si>
  <si>
    <t>Persentase dosen yang melaksanakan mekanisme penilaian meliputi menyusun, menyampiaikan, menyepakati tahap, teknik, instrumen, kriteria, indikator dan bobot penilaian antara penilaia dan yang dinilai (1/2/3/4)</t>
  </si>
  <si>
    <t>Persentase dosen yang melaksanakan proses sesuai dengan tahap, instrumen, kriteria, indikator, dan bobot penilaian (1/2/3/4)</t>
  </si>
  <si>
    <t>Persentase dosen yang memberikan umpan balik dan kesempatan untuk konfirmasi hasil penilaian (1/2/3/4)</t>
  </si>
  <si>
    <t>Persentase dosen yang mendokumentasikan proses dan hasil penilaian (1/2/3/4)</t>
  </si>
  <si>
    <t>Persentase dosen yang menggunakan prosedur penilaian mencakup perencanaan, kegiatan penilaian, pemberian umpan balik, dan pemberian nilai akhir (1/2/3/4)</t>
  </si>
  <si>
    <t>Persentase dosen yang melaksanakan penilaian bertahap dan terus menerus (1/2/3/4)</t>
  </si>
  <si>
    <t>Persentase dosen yang melaksanakan penilaian melibatkan dosen/tim dosen pengampu, mengikutsertakan mahasiswa, pemangku kepentingan (1/2/3/4)</t>
  </si>
  <si>
    <t xml:space="preserve">Penilaian menggunakan nilai ABCDE dengan skor pada kisaran 0-4 </t>
  </si>
  <si>
    <t xml:space="preserve">Hasil penilaian diumumkan kepada mahasiswa setelah satu tahap pembelajaran </t>
  </si>
  <si>
    <t>Hasil penilaian capaian pembelajaran dinyatakan dengan Indeks Prestasi Semester (IPS)</t>
  </si>
  <si>
    <t>Hasil penilaian capaian pembelajaran lulusan pada akhir program studi dinyatakan dengan Indeks Prestasi Komulatif (IPK)</t>
  </si>
  <si>
    <t>IPK diperoleh dengan menjumlahkan perkalian antara nilai huruf setiap mata kuliah yang ditempuh dan sks mata kuliah bersangkutan dibagi dengan jumlah sks mata kuliah yang diambil yang telah ditempuh</t>
  </si>
  <si>
    <t>Mahasiswa telah lulus jika telah menempuh seluruh beban belajar yang ditetapkan dengan IPK lebih besar atau sama dengan 2,0</t>
  </si>
  <si>
    <t>Kelulusan mahasiswa diberikan predikat memuaskan, sangat memuaskan, dengan pujian</t>
  </si>
  <si>
    <t>Mahasiswa yang telah lulus menerima ijazah atau sertifikasi profesi atau gelar atau surat keterangan pendamping ijazah</t>
  </si>
  <si>
    <t>5. Standar Dosen dan Tenaga Kependidikan</t>
  </si>
  <si>
    <t>Sistem Seleksi dan Rekrutmen</t>
  </si>
  <si>
    <t>Unit kerja (Fak/Pasca/Jurusan/Prodi) diikutsertakan dalam proses rekrutmen dosen (Y/T)</t>
  </si>
  <si>
    <t>Unit kerja (Fak/Pasca/Jurusan/Prodi) diikutsertakan dalam proses rekrutmen tenaga kependidikan (Y/T)</t>
  </si>
  <si>
    <t>Unit kerja (Fak/Pasca/Jurusan/Prodi) memiliki pedoman tertulis tentang sistem seleksi dan rekrutmen dosen (Y/T)</t>
  </si>
  <si>
    <t>Unit kerja (Fak/Pasca/Jurusan/Prodi) memiliki pedoman tertulis tentang sistem seleksi dan rekrutmen tenaga kependidikan (Y/T)</t>
  </si>
  <si>
    <t>Kualifikasi akademik atau jenjang pendidikan tertinggi terakhir dosen pada saat pertama direkrut/diangkat (1/4)</t>
  </si>
  <si>
    <t>Bidang ilmu atau latar belakang pendidikan dosen saat pertama kali direkrut. (1/2/3/4).</t>
  </si>
  <si>
    <t>Kualifikasi akademik atau jenjang pendidikan terakhir tenaga kependidikan saat pertama direkrut/diangkat (1/4)</t>
  </si>
  <si>
    <t>Bidang ilmu atau latar belakang pendidikan tenaga kependidikan saat pertama kali direkrut (1/2/3/4)</t>
  </si>
  <si>
    <t>Kualifikasi Dosen</t>
  </si>
  <si>
    <t>Kualifikasi akademik</t>
  </si>
  <si>
    <t>Jumlah dosen tetap pada Jurusan/Prodi ....</t>
  </si>
  <si>
    <t xml:space="preserve">a) </t>
  </si>
  <si>
    <t>Jumlah dosen tetap berpendidikan Doktor (S3)...</t>
  </si>
  <si>
    <t xml:space="preserve"> Jumlah dosen tetap berpendidikan Magister (S2)...</t>
  </si>
  <si>
    <t xml:space="preserve">c) </t>
  </si>
  <si>
    <t>Jumlah dosen tetap berpendidikan Sarjana (S1)...</t>
  </si>
  <si>
    <t>Kompetensi Pendidik</t>
  </si>
  <si>
    <t>Jumlah dosen tetap yg memiiliki sertifikat pendidik...</t>
  </si>
  <si>
    <t>Jabatan fungsional dosen tetap</t>
  </si>
  <si>
    <t>Jumlah dosen tetap yang memiliki jabatan fungsional guru besar...</t>
  </si>
  <si>
    <t xml:space="preserve">b) </t>
  </si>
  <si>
    <t>Jumlah dosen tetap yang memiliki jabatan fungsional lektor kepala...</t>
  </si>
  <si>
    <t>Jumlah dosen tetap yang memiliki jabatan fungsional lektor...</t>
  </si>
  <si>
    <t xml:space="preserve">d) </t>
  </si>
  <si>
    <t>Jumlah dosen tetap yang memiliki jabatan fungsional asisten ahli ...</t>
  </si>
  <si>
    <t xml:space="preserve">e) </t>
  </si>
  <si>
    <t>Jumlah dosen tetap yang belum memiliki jabatan fungsional...</t>
  </si>
  <si>
    <t>Persyaratan untuk menjadi pembimbing utama dalam penulisan disertasi program doktor dalam tiga tahun terakhir (hanya diisi oleh Program Doktor):</t>
  </si>
  <si>
    <t xml:space="preserve"> Jumlah dosen yang diberi tugas untuk menjadi pembimbing utama dalam penulisan disertasi...</t>
  </si>
  <si>
    <t xml:space="preserve"> Jumlah dosen pembimbing utama penulisan disertasi yang pernah memublikasikan paling sedikit satu karya ilmiah pada jurnal internasional terindeks yang diakui oleh Dikti ...</t>
  </si>
  <si>
    <t>Jumlah dosen pembimbing utama penulisan disertasi yang pernah memublikasikan karya ilmiah pada dua jurnal terakreditasi nasional...</t>
  </si>
  <si>
    <t>Beban Kerja Dosen</t>
  </si>
  <si>
    <t>Status Dosen</t>
  </si>
  <si>
    <t>Status dosen dapat berupa dosen tetap dan dosen tidak tetap:</t>
  </si>
  <si>
    <t>Jumlah dosen tetap...</t>
  </si>
  <si>
    <t>Jumlah dosen tidak tetap...</t>
  </si>
  <si>
    <t>Jaminan, Hak, dan Kewajiban Dosen</t>
  </si>
  <si>
    <t>Dosen memiliki jaminan atas:</t>
  </si>
  <si>
    <t>Penghasilan dan jaminan sosial yang pantas dan memadai (Y/T)</t>
  </si>
  <si>
    <t>Penghargaan sesuai tugas dan prestasi kerja (Y/T)</t>
  </si>
  <si>
    <t>Pembinaan karier (Y/T)</t>
  </si>
  <si>
    <t>Perlindungan hukum dalam melaksanakan tugas dan hak atas kekayaan intelektual (Y/T)</t>
  </si>
  <si>
    <t>kesempatan menggunakan sarana, prasarana dan fasilitas pendidikan (Y/T)</t>
  </si>
  <si>
    <t>Dosen dalam menjalankan tugas profesional berhak:</t>
  </si>
  <si>
    <t>Memperoleh kesempatan untuk: meningkatkan kompetensi, akses sumber belajar dan sarana prasarana pembelajaran, penelitian dan pengabdian masyarakat (Y/T)</t>
  </si>
  <si>
    <t>Memiliki kebebasan akademik, mimbar akademik dan otonomi keilmuan (Y/T)</t>
  </si>
  <si>
    <t>Memiliki kebebasan dalam memberikan penilaian dan menentukan kelulusan peserta didik (Y/T)</t>
  </si>
  <si>
    <t>Memiliki kebebasan untuk berserikat dalam organisasi profesi atau keilmuan (Y/T)</t>
  </si>
  <si>
    <t>Dosen dalam menjalankan tugas profesional mempunyai kewajiban:</t>
  </si>
  <si>
    <t>Menciptakan suasana pendidikan yang bermakna, menyenangkan, kreatif, dinamis, dan dialogis (Y/T)</t>
  </si>
  <si>
    <t>Mempunyai komitmen profesional untuk meningkatkan mutu pendidikan (Y/T)</t>
  </si>
  <si>
    <t>Memberi teladan dan menjaga nama baik lembaga, profesi dan kedudukan sesuai dengan kepercayaan yang diberikan (Y/T)</t>
  </si>
  <si>
    <t xml:space="preserve"> Melaksanakan pendidikan, penelitian, dan pengabdian kepada masyarakat (Y/T)</t>
  </si>
  <si>
    <t>Merencanakan, melaksanakan pembelajaran serta menilai dan mengevaluasi hasil pembelajaran (Y/T)</t>
  </si>
  <si>
    <t xml:space="preserve">f) </t>
  </si>
  <si>
    <t>Meningkatkan dan mengembangkan kualifikasi dan kompetensi akademik (Y/T)</t>
  </si>
  <si>
    <t xml:space="preserve">g) </t>
  </si>
  <si>
    <t>Bertindak objektif dan tidak diskriminatif dalam pembelajaran (Y/T)</t>
  </si>
  <si>
    <t xml:space="preserve">h) </t>
  </si>
  <si>
    <t>Dosen harus mampu merancang dan melaksanakan program pembelajaran yang rasional, sesuai dengan tuntutan kebutuhan lokal, nasional, regional, dan internasional (Y/T)</t>
  </si>
  <si>
    <t xml:space="preserve"> Menjunjung tinggi peraturan perundang-undangan, hukum, kode etik, nilai-nilai agama, dan etika (Y/T)</t>
  </si>
  <si>
    <t>Pengembangan karir Dosen</t>
  </si>
  <si>
    <t xml:space="preserve">2) </t>
  </si>
  <si>
    <t>Jelaskan bentuk fasilitasi untuk mencapai jabatan akademik tertinggi (guru besar) sesuai bidang keahliannya (tabel)</t>
  </si>
  <si>
    <t>Jelaskan bentuk-bentuk pelatihan bagi dosen yang sudah dilakukan untuk meningkatkan kompetensi yang dibutuhkan, dalam tiga tahun terakhir. (tabel)</t>
  </si>
  <si>
    <t>h.</t>
  </si>
  <si>
    <t>Pengembangan Karier Tenaga Kependidikan</t>
  </si>
  <si>
    <t>i.</t>
  </si>
  <si>
    <t>Sistem Monitoring dan Evaluasi serta Rekam Jejak Kinerja Dosen dan Tenaga Kependidikan</t>
  </si>
  <si>
    <t>Evaluasi kinerja dosen (1/2/3/4)</t>
  </si>
  <si>
    <t>Evaluasi kinerja tenaga kependidikan (1/2/3/4)</t>
  </si>
  <si>
    <t>Evaluasi kinerja tenaga administrasi (1/2/3/4)</t>
  </si>
  <si>
    <t>Sistem penghargaan dan sanksi</t>
  </si>
  <si>
    <t>6. Standar Sarana dan Prasarana</t>
  </si>
  <si>
    <t>Standar Sarana Pembelajaran</t>
  </si>
  <si>
    <t>Jumlah disertasi, tesis, atau skripsi...</t>
  </si>
  <si>
    <t xml:space="preserve">Jurnal nasional terakreditasi yang dilanggan selama tiga tahun terakhir ... judul.
Tulislah nama jurnal nasional terakreditasi tersebut yang dilanggan selama tiga tahun terakhir secara lengkap dan berurutan mencakup volume/nomor dan tahun penerbitannya
</t>
  </si>
  <si>
    <t xml:space="preserve">Jurnal internasional terindeks/bereputasi yang dilanggan selama tiga tahun terakhir  ... judul.
Tulislah nama jurnal internasional terindeks/bereputasi yang dilanggan tersebut selama tiga tahun terakhir secara lengkap dan berurutan mencakup volume/nomor dan tahun penerbitannya
</t>
  </si>
  <si>
    <t>Jumlah peralatan pendidikan dan media pembelajaran (1/2/3/4).</t>
  </si>
  <si>
    <t>Kualitas peralatan pendidikan dan media pembelajaran (1/2/3/4).</t>
  </si>
  <si>
    <t xml:space="preserve">Peralatan laboratorium, bengkel, atau studio (1/2/3/4). </t>
  </si>
  <si>
    <t>Sistem informasi dan teknologi yang digunakan dalam proses pembelajaran (1/2/3/4)</t>
  </si>
  <si>
    <t>Dana untuk pengadaan dan pemeliharaan bahan pustaka, peralatan pendidikan dan administrasi:</t>
  </si>
  <si>
    <t>Rata-rata dana operasional per tahun (selama tiga tahun terakhir) Rp. ....</t>
  </si>
  <si>
    <t>Rata-rata dana untuk pengadaan dan pemeliharaan bahan pustaka, peralatan pendidikan dan administrasi Rp. ...</t>
  </si>
  <si>
    <t xml:space="preserve">b. </t>
  </si>
  <si>
    <t>Standar Prasarana Pembelajaran</t>
  </si>
  <si>
    <t>Rasio luas ruang terhadap jumlah pemakai adalah:</t>
  </si>
  <si>
    <t>Rata-rata luas ruang kerja pimpinan =  ... m2 per seorang pimpinan</t>
  </si>
  <si>
    <t>Rata-rata luas ruang kerja dosen  = ... m2 per dosen.</t>
  </si>
  <si>
    <t>Belum bersertifikat.</t>
  </si>
  <si>
    <t>Tercatat dalam pemerintah setempat (letter C/D).</t>
  </si>
  <si>
    <t>Bersertifikat hak pakai, atau hak guna bangunan.</t>
  </si>
  <si>
    <t>Bersertifikat hak milik.</t>
  </si>
  <si>
    <t>Letak lahan Unit kerja (Fak/Pasca/Jurusan/Prodi), (pilih salah satu jawaban):</t>
  </si>
  <si>
    <t>Ketersediaan dokumen rencana induk yang meliputi (pilih sesuai yang ada di lapangan):</t>
  </si>
  <si>
    <t>Ukuran bangunan atau fisik gedung arah horizontal memenuhi standar koefisien dasar bangunan (Y/T)</t>
  </si>
  <si>
    <t>Ukuran bangunan atau fisik gedung arah vertikal memenuhi standar koefisien lantai bangunan (Y/T)</t>
  </si>
  <si>
    <t xml:space="preserve"> Kesehatan gedung atau ruang memenuhi persyaratan (pilih sesuai yang ada di lapangan):</t>
  </si>
  <si>
    <t>Sirkulasi udara</t>
  </si>
  <si>
    <t>Sistem pencahayaan</t>
  </si>
  <si>
    <t>Penggunaan bahan bangunan gedung</t>
  </si>
  <si>
    <t>Bangunan gedung atau ruang mempunyai:</t>
  </si>
  <si>
    <t>Ventilasi alami dan/atau bangunan ventilasi mekanik atau buatan sesuai dengan fungsinya dan mempertimbangkan prinsip-prinsip penghematan energi dalam bangunan gedung; (Y/T)</t>
  </si>
  <si>
    <t>Sistem pencahayaan alami dan/atau pencahayaan buatan, termasuk pencahayaan darurat dengan fungsinya; dan (Y/T)</t>
  </si>
  <si>
    <t>Sistem pengadaan air bersih, pembuangan air kotor dan/atau air limbah, kotoran dan sampah, serta penyaluran air hujan, termasuk sistem plambing (Y/T)</t>
  </si>
  <si>
    <t>Bahan bangunan gedung atau kantor memenuhi karakteristik:</t>
  </si>
  <si>
    <t>Aman bagi kesehatan (Y/T)</t>
  </si>
  <si>
    <t>Tidak menimbulkan dampak negatif terhadap lingkungan (efek silau, pantulan, peningkatan suhu, konservasi energi) (Y/T)</t>
  </si>
  <si>
    <t>Serasi dan selaras dengan lingkungan. (Y/T)</t>
  </si>
  <si>
    <t>Unit kerja (fakultas/pasca/jurusan/program studi) memiliki unit dan sumber daya manusia pemelihara dan perawatan bangunan gedung (Y/T)</t>
  </si>
  <si>
    <t xml:space="preserve"> Unit kerja (fakultas/pasca/jurusan/program studi) menggunakan jasa pemeliharaan dan perawatan gedung yang bersertifikat (Y/T)</t>
  </si>
  <si>
    <t>13)</t>
  </si>
  <si>
    <t>Kegiatan pemeliharaan bangunan gedung meliputi:</t>
  </si>
  <si>
    <t>Pembersihan (Y/T)</t>
  </si>
  <si>
    <t>Perapian (Y/T)</t>
  </si>
  <si>
    <t>Pemeriksaan (Y/T)</t>
  </si>
  <si>
    <t>Pengujian (Y/T)</t>
  </si>
  <si>
    <t>Perbaikan dan/atau penggantian bahan atau perlengkapan gedung, dan (Y/T)</t>
  </si>
  <si>
    <t>Kegiatan sejenis lainnya berdasarkan pedoman pengoperasian dan pemeliharaan gedung (Y/T)</t>
  </si>
  <si>
    <t>14)</t>
  </si>
  <si>
    <t>Aksesibilitas sarana dan prasarana bagi mahasiswa, dosen, dan karyawan yang berkebutuhan khusus, mencakup ketersediaan:</t>
  </si>
  <si>
    <t>Pelabelan dengan tulisan Braille (Y/T)</t>
  </si>
  <si>
    <t>Informasi dalam bentuk suara (Y/T)</t>
  </si>
  <si>
    <t>Lerengan untuk pengguna kursi roda (Y/T)</t>
  </si>
  <si>
    <t>Jalur pemandu di jalan atau koridor di lingkungan kampus (Y/T)</t>
  </si>
  <si>
    <t>Peta atau denah kampus atau gedung dalam bentuk peta/denah timbul (Y/T)</t>
  </si>
  <si>
    <t>Toilet untuk pengguna berkebutuhan khusus (Y/T)</t>
  </si>
  <si>
    <t>7. Standar Penelitian</t>
  </si>
  <si>
    <t>Standar Hasil Penelitian</t>
  </si>
  <si>
    <t>Hasil penelitian menggambarkan  mutu penelitian (Y/T)</t>
  </si>
  <si>
    <t>Hasil penelitian mengarah pada pengembangan iptek dan meningkatkan daya saing bangsa  (Y/T)</t>
  </si>
  <si>
    <t>Hasil penelitian diseminarkan,  terpublikasikan dalam prosiding, terbitan berkala ilmiah terakreditasi, terbitan berkala ilmiah bertaraf internasional  dan dipatenkan (1/2/3/4)</t>
  </si>
  <si>
    <t>Standar Isi Penelitian</t>
  </si>
  <si>
    <t>Deskripsi isi penelitian menggambarkan kedalaman dan keluasan jenis penelitian (1/2/3/4)</t>
  </si>
  <si>
    <t>Kedalaman dan keluasan materi penelitian yang dimaksud pada butir (1) meliputi penelitian dasar dan penelitian terapan (Y/T)</t>
  </si>
  <si>
    <t>Materi penelitian dasar yang dimaksud pada butir (2) berorientasi pada luaran berupa penjelasan atau penemuan tentang kebarusn ilmu pengetahuan atau postulat baru  untuk  (Y/T)</t>
  </si>
  <si>
    <t>Materi penelitian terapan yang dimaksud pada butir (2) berorientasi pada luaran berupa inovasi dan pengembangan ilmu pengetahuan baik untuk masyarakat maupun dunia usaha (Y/T)</t>
  </si>
  <si>
    <t>Materi penelitian dasar dan terapan terintegrasi dalam proses pembelajaran (Y/T)</t>
  </si>
  <si>
    <t>Materi penelitian dasar dan terapan berorientasi pada kebutuhan era global (Y/T)</t>
  </si>
  <si>
    <t>Standar Proses Penelitian</t>
  </si>
  <si>
    <t>Kegiatan penelitaian yang dilakukan di Program Studi</t>
  </si>
  <si>
    <t>Proposal yang diusulkan di prodi sesuai jumlah dosen (1/2/3/4)</t>
  </si>
  <si>
    <t>Proposal yang lolos berdasar proposal yang diusulkan (1/2/3/4)</t>
  </si>
  <si>
    <t>Hasil penelitian dibuat dalam bentuk artikel ilmiah (1/2/3/4)</t>
  </si>
  <si>
    <t>Kegiatan penelitian sebagaimana dimaksud pada ayat (1)  sesuai bidang keilmuan (1/2/3/4)</t>
  </si>
  <si>
    <t>Kegiatan penelitian dilakukan sesuai kebutuhan stakeholder (1/2/3/4)</t>
  </si>
  <si>
    <t>Kegiatan penelitian mahasiswa sebagaimana dimaksud pada ayat (1)  dan (2) yang sesuai prodi:</t>
  </si>
  <si>
    <t>Tugas Akhir: berupa karya/produk inovasi pembelajaran (1/2/3/4)</t>
  </si>
  <si>
    <t>Skripsi: berupa karya ilmiah yang memadukan pengetahuan dan keterampilan dalam memahami, menganalisis dan mendiskripsikan permasalahan sesuai bidang keilmuan (1/2/3/4)</t>
  </si>
  <si>
    <t xml:space="preserve">Tesis: berupa karya ilmiah yang dilandasi pada pengujian empirik  (1/2/3/4)    </t>
  </si>
  <si>
    <t>Disertasi:  karya ilmiah  berupa penemuan  baru dalam bidang ilmu (1/2/3/4)</t>
  </si>
  <si>
    <t xml:space="preserve"> Kegiatan penelitian disusun  berdasar  besaran  sks   (1/2/3/4)</t>
  </si>
  <si>
    <t>8. Standar Pengabdian kepada Masyarakat</t>
  </si>
  <si>
    <t>Hasil kegiatan PkM berupa:</t>
  </si>
  <si>
    <t>Penyelesaian masalah yang dihadapi masyarakat dengan memanfaatkan keahlian sivitas akademika yang relevan; (Y/T)</t>
  </si>
  <si>
    <t>Pemanfaatan teknologi tepat guna; (Y/T)</t>
  </si>
  <si>
    <t>Bahan pengembangan ilmu pengetahuan dan teknologi; (Y/T)</t>
  </si>
  <si>
    <t>Bahan ajar atau modul pelatihan untuk pengayaan sumber belajar. (Y/T)</t>
  </si>
  <si>
    <t>Hasil dari kegiatan PkM yang berasal dari hasil penelitian atau pengembangan ilmu pengetahuan dan teknologi berupa:</t>
  </si>
  <si>
    <t>Hasil penelitian yang dapat diterapkan langsung dan dibutuhkan oleh masyarakat pengguna; (Y/T)</t>
  </si>
  <si>
    <t>Pengembangan ilmu pengetahuan dan teknologi dalam rangka memberdayakan masyarakat; (Y/T)</t>
  </si>
  <si>
    <t>Teknologi tepat guna yang dapat dimanfaatkan dalam rangka meningkatkan taraf hidup dan kesejahteraan masyarakat; (Y/T)</t>
  </si>
  <si>
    <t>Model pemecahan masalah, rekayasa sosial, dan/atau rekomedasi kebijakan yang dapat diterapkan langsung oleh masyarakat, dunia usaha, industri, dan/atau Pemerintah; (Y/T)</t>
  </si>
  <si>
    <t>Kekayaan intelektual (KI) yang dapat diterapkan langsung oleh masyarakat, dunia usaha, dan/atau industri. (Y/T)</t>
  </si>
  <si>
    <t>Proses dalam PkM terdiri atas kegiatan: perencanaan, pelaksanaan, dan pelaporan kegiatan. (1/2/3/4)</t>
  </si>
  <si>
    <t>Kegiatan PkM berupa:</t>
  </si>
  <si>
    <t>Pelayanan kepada masyarakat; (Y/T)</t>
  </si>
  <si>
    <t>Penerapan ilmu pengetahuan dan teknologi sesuai dengan bidang keahliannya; (Y/T)</t>
  </si>
  <si>
    <t>Peningkatan kapasitas masyarakat; (Y/T)</t>
  </si>
  <si>
    <t>Pemberdayaan masyarakat. (Y/T)</t>
  </si>
  <si>
    <t>Kegiatan PkM telah mempertimbangkan standar mutu, keselamatan kerja, kesehatan, kenyamanan, serta keamanan pelaksana, masyarakat, dan lingkungan. (1/2/3/4)</t>
  </si>
  <si>
    <t>Kegiatan PkM yang dilakukan oleh mahasiswa sebagai salah satu dari bentuk pembelajaran telah diarahkan untuk memenuhi capaian pembelajaran lulusan dan ketentuan peraturan di perguruan tinggi. (Y/T)</t>
  </si>
  <si>
    <t>Kegiatan PkM yang dilakukan oleh mahasiswa telah dinyatakan dalam besaran sks. (Y/T)</t>
  </si>
  <si>
    <t>j.</t>
  </si>
  <si>
    <t>Penilaian terhadap proses dan hasil kegiatan PkM telah dilakukan secara terintegrasi paling sedikit memenuhi unsur:</t>
  </si>
  <si>
    <t>Edukatif, yang merupakan penilaian untuk memotivasi pelaksana agar terus meningkatkan mutu pengabdian kepada masyarakat; (Y/T)</t>
  </si>
  <si>
    <t>Objektif, yang merupakan penilaian berdasarkan kriteria penilaian dan bebas dari pengaruh subjektivitas; (Y/T)</t>
  </si>
  <si>
    <t>Akuntabel, yang merupakan penilaian yang dilaksanakan dengan kriteria dan prosedur yang jelas dan dipahami oleh pelaksana pengabdian kepada masyarakat; (Y/T)</t>
  </si>
  <si>
    <t>Transparan, yang merupakan penilaian yang prosedur dan hasil penilaiannya dapat diakses oleh semua pemangku kepentingan. (Y/T)</t>
  </si>
  <si>
    <t>k.</t>
  </si>
  <si>
    <t xml:space="preserve"> Penilaian proses dan hasil kegiatan PkM telah memenuhi prinsip-prinsip penilaian dan memperhatikan kesesuaian dengan standar hasil, standar isi, dan standar proses pengabdian kepada masyarakat. (1/2/3/4)</t>
  </si>
  <si>
    <t>l.</t>
  </si>
  <si>
    <t>Kriteria minimal penilaian terhadap hasil kegiatan PkM disusun berdasarkan:</t>
  </si>
  <si>
    <t>Tingkat kepuasan masyarakat; (Y/T)</t>
  </si>
  <si>
    <t>Terjadinya perubahan sikap, pengetahuan, dan keterampilan pada masyarakat sesuai dengan sasaran program; (Y/T)</t>
  </si>
  <si>
    <t>Dapat dimanfaatkannya ilmu pengetahuan dan teknologi di masyarakat secara berkelanjutan; (Y/T)</t>
  </si>
  <si>
    <t>Terciptanya pengayaan sumber belajar dan/atau pembelajaran serta pematangan sivitas akademika sebagai hasil pengembangan ilmu pengetahuan dan teknologi; (Y/T)</t>
  </si>
  <si>
    <t>Teratasinya masalah sosial dan rekomendasi kebijakan yang dapat dimanfaatkan oleh pemangku kepentingan. (Y/T)</t>
  </si>
  <si>
    <t>m.</t>
  </si>
  <si>
    <t>Penilaian terhadap kegiatan PkM telah dilakukan dengan menggunakan metode dan instrumen yang relevan, akuntabel, dan dapat mewakili ukuran ketercapaian kinerja proses serta pencapaian kinerja hasil PkM. (1/2/3/4)</t>
  </si>
  <si>
    <t>n.</t>
  </si>
  <si>
    <t>Pelaksana kegiatan PkM telah memiliki penguasaan metodologi penerapan keilmuan yang sesuai dengan bidang keahlian, jenis kegiatan, serta tingkat kerumitan dan kedalaman sasaran kegiatan. (1/2/3/4)</t>
  </si>
  <si>
    <t>o.</t>
  </si>
  <si>
    <t>Kemampuan pelaksana kegiatan PkM telah ditentukan berdasarkan:</t>
  </si>
  <si>
    <t>Kualifikasi akademik; dan (Y/T)</t>
  </si>
  <si>
    <t>Hasil pengabdian kepada masyarakat. (Y/T)</t>
  </si>
  <si>
    <t>p.</t>
  </si>
  <si>
    <t>Standar sarana dan prasarana kegiatan PkM telah disusun dalam bentuk kriteria minimal tentang sarana dan prasarana yang diperlukan untuk menunjang proses pengabdian kepada masyarakat dalam rangka memenuhi hasil pengabdian kepada masyarakat. (Y/T)</t>
  </si>
  <si>
    <t>q.</t>
  </si>
  <si>
    <t>Sarana dan prasarana dalam kegiatan PkM merupakan fasilitas UNY yang digunakan untuk:</t>
  </si>
  <si>
    <t>Memfasilitasi pengabdian kepada masyarakat paling sedikit yang terkait dengan penerapan bidang ilmu dari program studi yang dikelola UNY dan area sasaran kegiatan; (Y/T)</t>
  </si>
  <si>
    <t>Proses pembelajaran; (Y/T)</t>
  </si>
  <si>
    <t>Kegiatan penelitian. (Y/T)</t>
  </si>
  <si>
    <t>r.</t>
  </si>
  <si>
    <t>Sarana dan prasarana kegiatan PkM telah memenuhi standar mutu, keselamatan kerja, kesehatan, kenyamanan, dan keamanan. (1/2/3/4)</t>
  </si>
  <si>
    <t>s.</t>
  </si>
  <si>
    <t>Standar pengelolaan kegiatan PkM telah disusun berupa kriteria minimal tentang perencanaan, pelaksanaan, pengendalian, pemantauan dan evaluasi, serta pelaporan kegiatan pengabdian kepada masyarakat. (1/2/3/4)</t>
  </si>
  <si>
    <t>t.</t>
  </si>
  <si>
    <t>Pengelolaan kegiatan PkM dilaksanakan oleh unit kerja dalam bentuk kelembagaan yang bertugas untuk mengelola pengabdian kepada masyarakat. (Y/T)</t>
  </si>
  <si>
    <t>u.</t>
  </si>
  <si>
    <t>Kelembagaan pengelola kegiatan PkM telah:</t>
  </si>
  <si>
    <t>Menyusun dan mengembangkan rencana program pengabdian kepada masyarakat sesuai dengan rencana strategis pengabdian kepada masyarakat perguruan tinggi; (Y/T)</t>
  </si>
  <si>
    <t>Menyusun dan mengembangkan peraturan, panduan, dan sistem penjaminan mutu internal kegiatan pengabdian kepada masyarakat; (Y/T)</t>
  </si>
  <si>
    <t>Memfasilitasi pelaksanaan kegiatan pengabdian kepada masyarakat; (Y/T)</t>
  </si>
  <si>
    <t>Melaksanakanpemantauan dan evaluasi pelaksanaan pengabdian kepada masyarakat; (Y/T)</t>
  </si>
  <si>
    <t>Melakukan diseminasi hasil pengabdian kepada masyarakat; (Y/T)</t>
  </si>
  <si>
    <t>Memfasilitasi kegiatan peningkatan kemampuan pelaksana pengabdian kepada masyarakat; (Y/T)</t>
  </si>
  <si>
    <t>Memberikan penghargaan kepada pelaksana pengabdian kepada masyarakat yang berprestasi; (Y/T)</t>
  </si>
  <si>
    <t>Mendayagunakan sarana dan prasarana pengabdian kepada masyarakat pada lembaga lain melalui kerja sama; (Y/T)</t>
  </si>
  <si>
    <t>Melakukan analisis kebutuhan yang menyangkut jumlah, jenis, dan spesifikasi sarana dan prasarana pengabdian kepada masyarakat; (Y/T)</t>
  </si>
  <si>
    <t>Menyusun laporan kegiatan pengabdian pada masyarakat yang dikelolanya. (Y/T)</t>
  </si>
  <si>
    <t>v.</t>
  </si>
  <si>
    <t>LPPM telah :</t>
  </si>
  <si>
    <t>Memiliki rencana strategis pengabdian kepada masyarakat yang merupakan bagian dari rencana strategis UNY; (Y/T)</t>
  </si>
  <si>
    <t>Menyusun kriteria dan prosedur penilaian pengabdian kepada masyarakat paling sedikit menyangkut aspek hasil pengabdian kepada masyarakat dalam menerapkan, mengamalkan, dan membudayakan ilmu pengetahuan dan teknologi guna memajukan kesejahteraan umum serta mencerdaskan kehidupan bangsa; (Y/T)</t>
  </si>
  <si>
    <t>Menjaga dan meningkatkan mutu pengelolaan lembaga atau fungsi pengabdian kepada masyarakat dalam menjalankan program pengabdian kepada masyarakat secara berkelanjutan; (Y/T)</t>
  </si>
  <si>
    <t>Melakukan pemantauan dan evaluasi terhadap lembaga atau fungsi pengabdian kepada masyarakat dalam melaksanakan program pengabdian kepada masyarakat; (Y/T)</t>
  </si>
  <si>
    <t>Memiliki panduan tentang kriteria pelaksana pengabdian kepada masyarakat dengan mengacu pada standar hasil, standar isi, dan standar proses pengabdian kepada masyarakat; (Y/T)</t>
  </si>
  <si>
    <t>Mendayagunakan sarana dan prasarana pada lembaga lain melalui kerja sama pengabdian kepada masyarakat; (Y/T)</t>
  </si>
  <si>
    <t>Menyampaikan laporan kinerja lembaga atau fungsi pengabdian kepada masyarakat dalam menyelenggarakan program pengabdian kepada masyarakat paling sedikit melalui pangkalan data pendidikan tinggi. (Y/T)</t>
  </si>
  <si>
    <t>w.</t>
  </si>
  <si>
    <t>Standar pendanaan dan pembiayaan kegiatan PkM telah disusun berupa kriteria minimal sumber dan mekanisme pendanaan dan pembiayaan pengabdian kepada masyarakat. (Y/T)</t>
  </si>
  <si>
    <t>x.</t>
  </si>
  <si>
    <t xml:space="preserve"> UNY telah menyediakan dana internal untuk pengabdian kepada masyarakat. (Y/T)</t>
  </si>
  <si>
    <t>y.</t>
  </si>
  <si>
    <t>Selain dari dana internal UNY, pendanaan pengabdian kepada masyarakat bersumber dari kerja sama dengan lembaga lain di dalam maupun di luar negeri, atau dana dari masyarakat. (Y/T)</t>
  </si>
  <si>
    <t>z.</t>
  </si>
  <si>
    <t>Pendanaan kegiatan PkM bagi dosen atau instruktur digunakan untuk membiayai:</t>
  </si>
  <si>
    <t>Perencanaan pengabdian kepada masyarakat; (Y/T)</t>
  </si>
  <si>
    <t>Pelaksanaan pengabdian kepada masyarakat; (Y/T)</t>
  </si>
  <si>
    <t>Pengendalian pengabdian kepada masyarakat; (Y/T)</t>
  </si>
  <si>
    <t>Pemantauan dan evaluasi pengabdian kepada masyarakat; (Y/T)</t>
  </si>
  <si>
    <t>Pelaporan pengabdian kepada masyarakat; dan (Y/T)</t>
  </si>
  <si>
    <t>Diseminasi hasil pengabdian kepada masyarakat. (Y/T)</t>
  </si>
  <si>
    <t>a1.</t>
  </si>
  <si>
    <t>Mekanisme pendanaan dan pembiayaan kegiatan PkM telah diatur oleh Peraturan Rektor UNY. (Y/T)</t>
  </si>
  <si>
    <t>b1.</t>
  </si>
  <si>
    <t>UNY telah menyediakan dana pengelolaan pengabdian kepada  masyarakat. (Y/T)</t>
  </si>
  <si>
    <t>c1.</t>
  </si>
  <si>
    <t>Dana pengelolaan kegiatan PkM digunakan untuk membiayai:</t>
  </si>
  <si>
    <t>Manajemen pengabdian kepada masyarakat yang terdiri atas seleksi proposal, pemantauan dan evaluasi, pelaporan, dan diseminasi hasil pengabdian kepada masyarakat; (Y/T)</t>
  </si>
  <si>
    <t>Peningkatan kapasitas pelaksana. (Y/T)</t>
  </si>
  <si>
    <t>input: jumlah mahasiswa, luas ruang kuliah</t>
  </si>
  <si>
    <t>input: jumlah dosen, luas ruang dosen</t>
  </si>
  <si>
    <t>Jumlah bahan pustaka dalam bentuk bentuk buku teks (cetak, e-book, atau CD-ROM)...</t>
  </si>
  <si>
    <t>Jumlah mata kuliah dalam kurikulum ....</t>
  </si>
  <si>
    <t>Tersedianya pedoman tertulis tentang sistem monitoring dan evaluasi serta rekam jejak dosen dan tenaga kependidikan (Y/T)</t>
  </si>
  <si>
    <t>Penghargaan bagi dosen, tenaga kependidikan, dan tenaga administrasi yang berprestasi (Y/T)</t>
  </si>
  <si>
    <t>Sanksi bagi tenaga kependidikan, dan tenaga administrasi yang melakukan pelanggaran peraturan dan kode etik yang berlaku (Y/T)</t>
  </si>
  <si>
    <t>1. Sangat kurang</t>
  </si>
  <si>
    <t>2. Kurang</t>
  </si>
  <si>
    <t>3. Cukup</t>
  </si>
  <si>
    <t>4. Lebih dari cukup</t>
  </si>
  <si>
    <t>1. Sangat kurang memadai</t>
  </si>
  <si>
    <t>2. Kurang memadai</t>
  </si>
  <si>
    <t>3. Memadai</t>
  </si>
  <si>
    <t>4. Sangat Memadai</t>
  </si>
  <si>
    <t xml:space="preserve">Rata-rata luas satu ruang kelas = ... m2; </t>
  </si>
  <si>
    <t>Rata-rata daya tampung per kelas = ... mhs.</t>
  </si>
  <si>
    <t xml:space="preserve">Luas ruang perpustakaan = ... m2; </t>
  </si>
  <si>
    <t>Daya tampung pengunjung = ... orang.</t>
  </si>
  <si>
    <t xml:space="preserve">Luas ruang komputer  = ...  m2; </t>
  </si>
  <si>
    <t>Daya tampung = ... Mahasiswa.</t>
  </si>
  <si>
    <t>Status lahan Unit kerja (Fak/Pasca/Jurusan/Prodi) (1/2/3/4)</t>
  </si>
  <si>
    <t>Persentase penelitian yang dilakukan dosen dan mahasiswa menghasilkan suatu produk penelitian yang  terintegrasi dalam materi pembelajaran mata kuliah (1/2/3/4)</t>
  </si>
  <si>
    <t>Persentase hasil penelitian mahasiswa merupakan gambaran capaian pembelajaran lulusan  (1/2/3/4)</t>
  </si>
  <si>
    <t>1. Persentase ≤ 25%</t>
  </si>
  <si>
    <t>2. Persentase antara 26% s.d. 75%</t>
  </si>
  <si>
    <t>3. Persentase antara 76% s.d. 80%</t>
  </si>
  <si>
    <t>4. Persentase ≥ 81%</t>
  </si>
  <si>
    <t>Persentase deskripsi isi penelitian menggambarkan kedalaman dan keluasan jenis penelitian (1/2/3/4)</t>
  </si>
  <si>
    <t>Persentase Skripsi yang berupa karya ilmiah yang memadukan pengetahuan dan keterampilan dalam memahami, menganalisis dan mendiskripsikan permasalahan sesuai bidang keilmuan (1/2/3/4)</t>
  </si>
  <si>
    <t xml:space="preserve">Persentase tesis yang berupa karya ilmiah yang dilandasi pada pengujian empirik  (1/2/3/4)    </t>
  </si>
  <si>
    <t>Persentase disertasi yang berupa  karya ilmiah  berupa penemuan  baru dalam bidang ilmu (1/2/3/4)</t>
  </si>
  <si>
    <t xml:space="preserve"> Kegiatan penelitian disusun  berdasar  besaran  sks   (Y/T)</t>
  </si>
  <si>
    <t>1. Tidak ada kegiatan/proses PkM yang dilaksanakan</t>
  </si>
  <si>
    <t>2. Salah satu kegiatan dilaksanakan</t>
  </si>
  <si>
    <t>3. Ada 2 kegiatan yang dilaksanakan</t>
  </si>
  <si>
    <t>4. Ada 3 kegiatan yang dilaksanakan</t>
  </si>
  <si>
    <t>1. Memenuhi 1 atau 2 syarat saja</t>
  </si>
  <si>
    <t>2. Memenuhi 3 atau 4 syarat</t>
  </si>
  <si>
    <t>3. Memenuhi 5 atau 6 syarat</t>
  </si>
  <si>
    <t>4. Memenuhi 7 syarat</t>
  </si>
  <si>
    <t>1. Tidak ada indikator yang terpenuhi</t>
  </si>
  <si>
    <t>2. Salah satu indikator terpenuhi</t>
  </si>
  <si>
    <t>3. Ada 2 indikator terpenuhi</t>
  </si>
  <si>
    <t>4. Ada 3 indikator terpenuhi</t>
  </si>
  <si>
    <t>Adanya standar penilaian kegiatan PkM telah disusun dalam bentuk kriteria minimal tentang penilaian terhadap proses dan hasil pengabdian kepada masyarakat. (Y/T)</t>
  </si>
  <si>
    <t>Tidak menimbulkan dampak negatif terhadap lingkungan</t>
  </si>
  <si>
    <t>Struktur setiap bangunan, (1/2/3/4):</t>
  </si>
  <si>
    <t>Rata-rata luas ruang rapat = ... m2;</t>
  </si>
  <si>
    <t>Daya tampung = ... peserta rapat.</t>
  </si>
  <si>
    <t>Rata-rata luas satu ruang kelas = ... m2;</t>
  </si>
  <si>
    <t>Penghasilan dan jaminan sosial yang pantas dan memadai</t>
  </si>
  <si>
    <t>Penghargaan sesuai tugas dan prestasi kerja</t>
  </si>
  <si>
    <t>Pembinaan karier</t>
  </si>
  <si>
    <t>Perlindungan hukum dalam melaksanakan tugas dan hak atas kekayaan intelektual</t>
  </si>
  <si>
    <t>kesempatan menggunakan sarana, prasarana dan fasilitas pendidikan</t>
  </si>
  <si>
    <t>Memperoleh kesempatan untuk: meningkatkan kompetensi, akses sumber belajar dan sarana prasarana pembelajaran, penelitian dan pengabdian masyarakat</t>
  </si>
  <si>
    <t>Memiliki kebebasan akademik, mimbar akademik dan otonomi keilmuan</t>
  </si>
  <si>
    <t>Memiliki kebebasan dalam memberikan penilaian dan menentukan kelulusan peserta didik</t>
  </si>
  <si>
    <t>Memiliki kebebasan untuk berserikat dalam organisasi profesi atau keilmuan</t>
  </si>
  <si>
    <t>Menciptakan suasana pendidikan yang bermakna, menyenangkan, kreatif, dinamis, dan dialogis</t>
  </si>
  <si>
    <t>memenuhi 1 indikator</t>
  </si>
  <si>
    <t>memenuhi 2 indikator</t>
  </si>
  <si>
    <t>memenuhi 3 indikator</t>
  </si>
  <si>
    <t>memenuhi 4 indikator</t>
  </si>
  <si>
    <t>memenuhi 4-5 indikator</t>
  </si>
  <si>
    <t>Persentase matakuliah dengan hasil penilaian yang menggunakan gabungan dari berbagai teknik penilaian (1/2/3/4)</t>
  </si>
  <si>
    <t>Ya atau Tidak</t>
  </si>
  <si>
    <t>1. Memenuhi 1 kategori</t>
  </si>
  <si>
    <t>2. Memenuhi 2 kategori</t>
  </si>
  <si>
    <t>3. Memenuhi 3 kategori</t>
  </si>
  <si>
    <t>4. Memenuhi 4 kategori</t>
  </si>
  <si>
    <t>4. Memenuhi 4-5 kategori</t>
  </si>
  <si>
    <t>1. Tidak pernah (1)</t>
  </si>
  <si>
    <t>2. Dilakukan secara insidental saat diperlukan (2)</t>
  </si>
  <si>
    <t>3. Dilakukan sekali dalam satu tahun (3)</t>
  </si>
  <si>
    <t>4. Dilakukan sekali dalam satu semester (4)</t>
  </si>
  <si>
    <t>1. Tidak pernah</t>
  </si>
  <si>
    <t>2. Dilakukan secara insidental saat diperlukan</t>
  </si>
  <si>
    <t>3. Dilakukan sekali dalam satu tahun</t>
  </si>
  <si>
    <t>4. Dilakukan sekali dalam satu semester</t>
  </si>
  <si>
    <t>1. Sangat sulit dijangkau</t>
  </si>
  <si>
    <t>2. Sulit dijangkau.</t>
  </si>
  <si>
    <t>3. Mudah dijangkau.</t>
  </si>
  <si>
    <t>4. Sangat mudah dijangkau.</t>
  </si>
  <si>
    <t>4. Sangat kuat/kokoh.</t>
  </si>
  <si>
    <t>3. Cukup kuat/kokoh.</t>
  </si>
  <si>
    <t>2. Kurang kuat/kokoh.</t>
  </si>
  <si>
    <t>1. Sangat tidak kuat/kokoh.</t>
  </si>
  <si>
    <t>Struktur setiap bangunan (1/2/3/4)</t>
  </si>
  <si>
    <t>Perencanaan struktur gedung</t>
  </si>
  <si>
    <t>Rencana induk</t>
  </si>
  <si>
    <t>Spesifikasi tanah</t>
  </si>
  <si>
    <t>2. Ada 2 indikator terpenuhi</t>
  </si>
  <si>
    <t>1. Ada 1 indikator terpenuhi</t>
  </si>
  <si>
    <t>3. Ada 3 indikator terpenuhi</t>
  </si>
  <si>
    <t>4. Ada 4 indikator terpenuhi</t>
  </si>
  <si>
    <t>Kualifikasi akademik atau jenjang pendidikan tertinggi terakhir dosen pada saat pertama direkrut/diangkat  berpendidikan S2 (Y/T)</t>
  </si>
  <si>
    <t>Persentase kesesuaian bidang ilmu atau latar belakang pendidikan dosen saat pertama kali direkrut dengan kebutuhan. (1/2/3/4).</t>
  </si>
  <si>
    <t>Persentase kesesuaian kualifikasi akademik atau jenjang pendidikan terakhir tenaga kependidikan saat pertama direkrut/diangkat dengan kebutuhan (1/4)</t>
  </si>
  <si>
    <t>Persentase kesesuaian bidang ilmu atau latar belakang pendidikan tenaga kependidikan saat pertama kali direkrut (1/2/3/4)</t>
  </si>
  <si>
    <t>1. tidak memenuhi 3 indikator</t>
  </si>
  <si>
    <t>2. memenuhi 1 indikator</t>
  </si>
  <si>
    <t>3. memenuhi 2 indikator</t>
  </si>
  <si>
    <t>4. memenuhi 3 indikator</t>
  </si>
  <si>
    <t>1. Jumlah dosen tsb ≥ 81%</t>
  </si>
  <si>
    <t>2. Jumlah dosen tsb antara 76% s.d. 80%</t>
  </si>
  <si>
    <t>3. Jumlah dosen tsb antara 26% s.d. 75%</t>
  </si>
  <si>
    <t>4. Jumlah dosen tsb ≤ 25%</t>
  </si>
  <si>
    <t>Jumlah bahan pustaka dalam bentuk bentuk buku teks (cetak, e-bbok, atau CD-ROM)</t>
  </si>
  <si>
    <t>RPS yang telah dikembangkan:</t>
  </si>
  <si>
    <t>Pelaksanaan proses pembelajaran</t>
  </si>
  <si>
    <t>Beban belajar mahasiswa</t>
  </si>
  <si>
    <t>Masa dan beban belajar penyelenggaraan program studi</t>
  </si>
  <si>
    <t>Jumlah dosen tetap pada Jurusan/Prodi</t>
  </si>
  <si>
    <t>a1)</t>
  </si>
  <si>
    <t>a2)</t>
  </si>
  <si>
    <t>e1)</t>
  </si>
  <si>
    <t>e2)</t>
  </si>
  <si>
    <t>d1)</t>
  </si>
  <si>
    <t>d2)</t>
  </si>
  <si>
    <t>f1)</t>
  </si>
  <si>
    <t>f2)</t>
  </si>
  <si>
    <t>Status lahan Unit kerja (Fak/Pasca/Jurusan/Prodi), (1/2/3/4)</t>
  </si>
  <si>
    <t>Letak lahan Unit kerja (Fak/Pasca/Jurusan/Prodi), (1/2/3/4)</t>
  </si>
  <si>
    <t>Sistem sanitasi</t>
  </si>
  <si>
    <t>Persentase hasil penelitian mahasiswa merupakan capaian pembelajaran lulusan  (1/2/3/4)</t>
  </si>
  <si>
    <t>1. memenuhi 1 indikator</t>
  </si>
  <si>
    <t>2. memenuhi 2 indikator</t>
  </si>
  <si>
    <t>3. memenuhi 3 indikator</t>
  </si>
  <si>
    <t>4. memenuhi 4-5 indikator</t>
  </si>
  <si>
    <t>Kegiatan PkM telah diselenggarakan secara terarah, terukur, dan terprogram. (1/2/3/4)</t>
  </si>
  <si>
    <t>Sumber</t>
  </si>
  <si>
    <t>Pasal 4.a dirincikan pada Pasal 6</t>
  </si>
  <si>
    <t>Pasal 4.b dirincikan pada Pasal 7, 8, 9, 10, 11, 12, 13, dan 14</t>
  </si>
  <si>
    <t>Pasal 5.(2)</t>
  </si>
  <si>
    <t>Pasal 5.(5)</t>
  </si>
  <si>
    <t>Pasal 5.(7)</t>
  </si>
  <si>
    <t>Pasal 5.(1)</t>
  </si>
  <si>
    <t>Pasal 5.(6)</t>
  </si>
  <si>
    <t>Pasal 5.(4)</t>
  </si>
  <si>
    <t>Pasal 19.(1)</t>
  </si>
  <si>
    <t>Pasal 19.(2)</t>
  </si>
  <si>
    <t>Pasal 19.(3)</t>
  </si>
  <si>
    <t>Pasal 19.(4)</t>
  </si>
  <si>
    <t>2. Standar Pembelajaran</t>
  </si>
  <si>
    <t>2.1 Standar Pengembangan Kurikulum</t>
  </si>
  <si>
    <t>Pasal 16.(1)</t>
  </si>
  <si>
    <t>Pasal 15.a</t>
  </si>
  <si>
    <t>Pasal 16.(2)</t>
  </si>
  <si>
    <t>Pasal 16.(3)</t>
  </si>
  <si>
    <t>Pasal 16.(5)</t>
  </si>
  <si>
    <t>Pasal 16.(4)</t>
  </si>
  <si>
    <t>Pasal 16.(6)</t>
  </si>
  <si>
    <t>2.2 Standar Materi Pembelajaran</t>
  </si>
  <si>
    <t>Pasal 30.a dirincikan pada Pasal 31</t>
  </si>
  <si>
    <t>Pasal 32</t>
  </si>
  <si>
    <t>Pasal 33</t>
  </si>
  <si>
    <t>15)</t>
  </si>
  <si>
    <t>Pelaksanaan proses pembelajaran mengarahkan mahasiswa terhadap keterampilan berargumentasi, melakukan inkuiri, meneliti, memprediksi, dan mengomunikasikan pengetahuannya</t>
  </si>
  <si>
    <t>16)</t>
  </si>
  <si>
    <t>17)</t>
  </si>
  <si>
    <t>18)</t>
  </si>
  <si>
    <t>19)</t>
  </si>
  <si>
    <t>20)</t>
  </si>
  <si>
    <t>21)</t>
  </si>
  <si>
    <t>22)</t>
  </si>
  <si>
    <t>23)</t>
  </si>
  <si>
    <t>Diploma tiga: paling lama 5 (lima) tahun akademik untuk program diploma tiga, dengan beban belajar mahasiswa paling sedikit 110 SKS (Y/T)</t>
  </si>
  <si>
    <t>Program profesi: paling lama 2 (dua) tahun dengan beban belajar mahasiswa sedikit 24 (dua puluh empat) (Y/T)</t>
  </si>
  <si>
    <t>Program magister: paling lama 4 (empat) tahun dengan beban belajar mahasiswa paling sedikit 40 SKS (Y/T)</t>
  </si>
  <si>
    <t>Program doktor: paling lama 7 (tujuh) tahun dengan beban belajar mahasiswa paling sedikit 50 SKS (Y/T)</t>
  </si>
  <si>
    <t>Pasal 36</t>
  </si>
  <si>
    <t>Pasal 36 (9) dan Pasal 37</t>
  </si>
  <si>
    <t>Pasal 36 (10)</t>
  </si>
  <si>
    <t>Pasal 36 (6)</t>
  </si>
  <si>
    <t>Pasal 36 (7)</t>
  </si>
  <si>
    <t>Pasal 36 (8)</t>
  </si>
  <si>
    <t>Penilaian kualitas perencanaan dan pelaksanaan proses pembelajaran:</t>
  </si>
  <si>
    <t>Penilaian pencapaian hasil belajar mahasiswa mecakup aspek:</t>
  </si>
  <si>
    <t>Mahasiswa Diploma tiga telah lulus jika telah menempuh seluruh beban belajar yang ditetapkan dengan IPK lebih besar atau sama dengan 2,50 (Y/T)</t>
  </si>
  <si>
    <t>Mahasiswa program sarjana telah lulus jika telah menempuh seluruh beban belajar yang ditetapkan dengan IPK lebih besar atau sama dengan 2,50 (Y/T)</t>
  </si>
  <si>
    <t>Mahasiswa program pendidikan profesi telah lulus jika telah menempuh seluruh beban belajar yang ditetapkan dengan IPK lebih besar atau sama dengan 3,00 (Y/T)</t>
  </si>
  <si>
    <t>Mahasiswa program doktor telah lulus jika telah menempuh seluruh beban belajar yang ditetapkan dengan IPK lebih besar atau sama dengan 3,00 (Y/T)</t>
  </si>
  <si>
    <t>Pasal 40</t>
  </si>
  <si>
    <t>Pasal 43 (4)</t>
  </si>
  <si>
    <t>Pasal 43 (5)</t>
  </si>
  <si>
    <t>Pasal 41</t>
  </si>
  <si>
    <t>Pasal 42</t>
  </si>
  <si>
    <t>Pasal 43 (1)</t>
  </si>
  <si>
    <t>Pasal 43 (3)</t>
  </si>
  <si>
    <t>Pasal 63 (7)</t>
  </si>
  <si>
    <t>Pasal 59 (4)</t>
  </si>
  <si>
    <t>Pasal 59 (5)</t>
  </si>
  <si>
    <t>Pasal 59 (6)</t>
  </si>
  <si>
    <t>Pasal 59 (7)</t>
  </si>
  <si>
    <t>Pasal 59 (8)</t>
  </si>
  <si>
    <t>Pasal 59 (9)</t>
  </si>
  <si>
    <t>Pasal 59 (10)</t>
  </si>
  <si>
    <t>Pasal 59 (11)</t>
  </si>
  <si>
    <t>Pasal 59 (12)</t>
  </si>
  <si>
    <t>Pasal 59 (13)</t>
  </si>
  <si>
    <t>Pasal 67</t>
  </si>
  <si>
    <t>Pasal 68</t>
  </si>
  <si>
    <t>Pasal 71</t>
  </si>
  <si>
    <t>Pasal 72</t>
  </si>
  <si>
    <t>Pasal 73</t>
  </si>
  <si>
    <t>Pasal 74</t>
  </si>
  <si>
    <t>Pasal 75</t>
  </si>
  <si>
    <t>Pasal 76</t>
  </si>
  <si>
    <t>Pasal 77</t>
  </si>
  <si>
    <t>Pasal 78</t>
  </si>
  <si>
    <t>Pasal 79 (1)</t>
  </si>
  <si>
    <t>Pasal 79 (2)</t>
  </si>
  <si>
    <t>Pasal 80 (2)</t>
  </si>
  <si>
    <t>Laboratorium pembelajaran mikro paling sedikit terdiri atas:</t>
  </si>
  <si>
    <t>Pusat sumber belajar menyusun, mengembangkan, dan menyediakan:</t>
  </si>
  <si>
    <t>Pusat sumber belajar dipimpin oleh seorang ahli dibantu tim paling sedikit terdiri atas ahli dalam bidang:</t>
  </si>
  <si>
    <t>Pasal 72 (5)</t>
  </si>
  <si>
    <t>Pasal 72 (6)</t>
  </si>
  <si>
    <t>Pasal 72 (8)</t>
  </si>
  <si>
    <t>Pasal 72 (6) dan (7)</t>
  </si>
  <si>
    <t>Pasal 72 (9)</t>
  </si>
  <si>
    <t>8. Standar Pengelolaan</t>
  </si>
  <si>
    <t>Perencanaan pengelolaan pembelajaran meliputi:</t>
  </si>
  <si>
    <t>Standar perencanaan pengelolaan pembelajaran</t>
  </si>
  <si>
    <t>Standar pelaksanaan pengelolaan pembelajaran</t>
  </si>
  <si>
    <t>Standar pengawasan pengelolaan pembelajaran</t>
  </si>
  <si>
    <t>Pengawasan pengelolaan pembelajaran meliputi:</t>
  </si>
  <si>
    <t>9. Standar Pembiayaan</t>
  </si>
  <si>
    <t>Standar perencanaan pembiayaan pembalajaran</t>
  </si>
  <si>
    <t>Standar pelaksanaan pembiayaan pembelajaran</t>
  </si>
  <si>
    <t>Standar pengawasan pembiayaan pembelajaran</t>
  </si>
  <si>
    <t>Standar Penilaian Penelitian</t>
  </si>
  <si>
    <t>Standar Peneliti</t>
  </si>
  <si>
    <t>Jumlah anggota pelakasana sesuai ketentuan yang berlaku di setiap skim peneltian</t>
  </si>
  <si>
    <t>Standar sarana dan Prasarana Penelitian</t>
  </si>
  <si>
    <t>Standar Pengelolaan Penelitian</t>
  </si>
  <si>
    <t>Rencana Induk penelitian (RIP) memuat paling sedikit:</t>
  </si>
  <si>
    <t>Standar Pendanaan dan Pembiayaan Penelitian</t>
  </si>
  <si>
    <t>Pendanaan penelitian meliputi:</t>
  </si>
  <si>
    <t>Standar Pembinaan Kemahasiswaan</t>
  </si>
  <si>
    <t>Standar Organisasi Kemahasiswaan</t>
  </si>
  <si>
    <t>Standar Pengembangan Organisasi Alumni</t>
  </si>
  <si>
    <t>Standar Pemberdayaan Alumni</t>
  </si>
  <si>
    <t>kegiatan alumni dilaksanakan dengan Ikatan Alumni UNY meliputi:</t>
  </si>
  <si>
    <t>Standar Tujuan, Prinsip dan Bentuk Kerjasama</t>
  </si>
  <si>
    <t>Panduan operasional baku berfungsi untuk menyusun surat:</t>
  </si>
  <si>
    <t>Kerja sama yang dijalin UNY dengan berbagai pihak bertujuan untuk:</t>
  </si>
  <si>
    <t>Kerja sama didasarkan pada prinsip-prinsip:</t>
  </si>
  <si>
    <t>j)</t>
  </si>
  <si>
    <t>b</t>
  </si>
  <si>
    <t>Standar Pelaksanaan dan Hasil Kerja Sama</t>
  </si>
  <si>
    <t>Standar Hasil Pengabdian kepada Masyarakat (PKM)</t>
  </si>
  <si>
    <t>Hasil kegiatan PKM dapat dipertanggungjawabkan secara akademis, moral dan etika, dan dapat:</t>
  </si>
  <si>
    <t>Hasil PKM berbentuk:</t>
  </si>
  <si>
    <t>Standar Isi Pengabdian kepada Masyarakat (PKM)</t>
  </si>
  <si>
    <t>Standar Proses Pengabdian kepada Masyarakat (PKM)</t>
  </si>
  <si>
    <t>Kegiatan PKM  berupa:</t>
  </si>
  <si>
    <t>Proses PKM yang dibiayai UNY mengikuti tahapan berikut:</t>
  </si>
  <si>
    <t>Standar Penilaian Pengabdian kepada Masyarakat (PKM)</t>
  </si>
  <si>
    <t>Penilaian proses dan hasil PKM terintegrasi dengan:</t>
  </si>
  <si>
    <t>Kriteria minimal penilaian hasil PKM meliputi:</t>
  </si>
  <si>
    <t>Standar Sarana dan Prasarana Pengabdian kepada Masyarakat (PKM)</t>
  </si>
  <si>
    <t>Standar Pengelolaan Pengabdian kepada Masyarakat</t>
  </si>
  <si>
    <t>Standar Pendanaan dan pembiayaan kegiatan Ppengelolaan kepada Masyarakat (PKM)</t>
  </si>
  <si>
    <t>Pendanaan kegiatan PKM yang berasal dari UN digunakan untuk membiayai:</t>
  </si>
  <si>
    <t>Pasal 45</t>
  </si>
  <si>
    <t>Pasal 50 (2)</t>
  </si>
  <si>
    <t>Pasal 50 (3)</t>
  </si>
  <si>
    <t>Pasal 50 (5)</t>
  </si>
  <si>
    <t>Mahasiswa program magister telah lulus jika telah menempuh seluruh beban belajar yang ditetapkan dengan IPK lebih besar atau sama dengan 3,00 (Y/T)</t>
  </si>
  <si>
    <t>Pasal 50 (4)</t>
  </si>
  <si>
    <t>Pasal 59</t>
  </si>
  <si>
    <t>Pasal 58</t>
  </si>
  <si>
    <t>Pasal 59 (2)</t>
  </si>
  <si>
    <t>Pasal 59 (3)</t>
  </si>
  <si>
    <t>Pasal 59 (4)-(14)</t>
  </si>
  <si>
    <t>Pasala 59 (14)</t>
  </si>
  <si>
    <t>Pasal 60</t>
  </si>
  <si>
    <t>Pasal 61</t>
  </si>
  <si>
    <t>Pasal 62</t>
  </si>
  <si>
    <t>Pasal 62 (1)</t>
  </si>
  <si>
    <t>Pasal 62 (2)</t>
  </si>
  <si>
    <t>Pasal 62 (3)</t>
  </si>
  <si>
    <t>Pasal 63</t>
  </si>
  <si>
    <t>Pasal 64</t>
  </si>
  <si>
    <t>Pasal 66</t>
  </si>
  <si>
    <t>Pasal 90</t>
  </si>
  <si>
    <t>Pasal 89</t>
  </si>
  <si>
    <t>Pasal 92</t>
  </si>
  <si>
    <t>Pasal 91 (1)</t>
  </si>
  <si>
    <t>Pasal 93</t>
  </si>
  <si>
    <t>Pasal 91 (2)</t>
  </si>
  <si>
    <t>Pasal 96</t>
  </si>
  <si>
    <t>Pasal 97</t>
  </si>
  <si>
    <t>Pasal 98</t>
  </si>
  <si>
    <t>Pasal 99</t>
  </si>
  <si>
    <t>Pasal 100</t>
  </si>
  <si>
    <t>Pasal 81</t>
  </si>
  <si>
    <t>Pasal 82</t>
  </si>
  <si>
    <t>Pasal 83</t>
  </si>
  <si>
    <t>Pasal 84</t>
  </si>
  <si>
    <t>Pasal 86</t>
  </si>
  <si>
    <t>Pasal 85</t>
  </si>
  <si>
    <t>Pasal 87</t>
  </si>
  <si>
    <t>Pasal 88</t>
  </si>
  <si>
    <t>Pasal 112</t>
  </si>
  <si>
    <t>Pasal 113</t>
  </si>
  <si>
    <t>Pasal 114</t>
  </si>
  <si>
    <t>Pasal 115</t>
  </si>
  <si>
    <t>Pasal 116</t>
  </si>
  <si>
    <t>Pasal 117</t>
  </si>
  <si>
    <t>Pasal 118</t>
  </si>
  <si>
    <t>Pasal 102</t>
  </si>
  <si>
    <t>Pasal 103</t>
  </si>
  <si>
    <t>Pasal 104</t>
  </si>
  <si>
    <t>Pasal 105</t>
  </si>
  <si>
    <t>Pasal 106</t>
  </si>
  <si>
    <t>Pasal 107</t>
  </si>
  <si>
    <t>Pasal 108</t>
  </si>
  <si>
    <t>Pasal 109</t>
  </si>
  <si>
    <t>Pasal 110</t>
  </si>
  <si>
    <t>10. Standar Pengabdian kepada Masyarakat-Revisi</t>
  </si>
  <si>
    <t>11. Standar Kemahasiswaan dan Alumni</t>
  </si>
  <si>
    <t>12. Standar Kerjasama</t>
  </si>
  <si>
    <t>Penilaian pencapaian hasil belajar mahasiswa pada mata kuliah berupa: tugas akhir, skripsi, tesis, atau disertasi telah mencakup aspek:</t>
  </si>
  <si>
    <t>isi sesuai data</t>
  </si>
  <si>
    <t xml:space="preserve">3) </t>
  </si>
  <si>
    <t>responden</t>
  </si>
  <si>
    <t>Kaprodi</t>
  </si>
  <si>
    <t>WD1</t>
  </si>
  <si>
    <t>WD2</t>
  </si>
  <si>
    <t>Dekan</t>
  </si>
  <si>
    <t>LPPM</t>
  </si>
  <si>
    <t>WD3</t>
  </si>
  <si>
    <t>PPG Prodi</t>
  </si>
  <si>
    <t>Pusat PPL</t>
  </si>
  <si>
    <t>Capaian pembelajaran direview secara periodik (Y/T)</t>
  </si>
  <si>
    <t>Rumusan CP sesuai dengan karakteristik Prodi (Y/T)</t>
  </si>
  <si>
    <t>Melalui tahapan: perencanaan, pengembangan, pelaksanaan, evaluasi dan penyempurnaan (1/2/3/4)</t>
  </si>
  <si>
    <t>Mengacu pada visi, misi, dan panduan pengembangan kurikulum UNY (1/2/3/4)</t>
  </si>
  <si>
    <t>Anggota tim pengembang kurikulum Prodi menyertakan unsur pemangku kepentingan internal dan eksternal (Y/T)</t>
  </si>
  <si>
    <t>Kurikulum yang dikembangkan mengacu pada RPJP dan RENSTRA UNY (Y/T)</t>
  </si>
  <si>
    <t>Kurikulum dikembangkan berdasarkan SKS (Y/T)</t>
  </si>
  <si>
    <t>Kurikulum dipublikasikan paling lama 3 bulan setelah disahkan (Y/T)</t>
  </si>
  <si>
    <t>Kreatif: proses pembelajaran yang mengandung keunikan terkait unsur metode, alat/media, dan penilaiannya (1/2/3/4)</t>
  </si>
  <si>
    <t>Inovatif: proses pembelajaran yang mengandung unsur kebaharuan terkait isi, metode, alat/media, dan penilaiannya (1/2/3/4)</t>
  </si>
  <si>
    <t>RPS disampaikan secara daring dan langsung kepada mahasiswa pada pertemuan pertama di awal semester (1/2/3/4)</t>
  </si>
  <si>
    <t>Pelaksanaan proses pembelajaran memberi ruang yang  cukup bagi prakarsa, kreativitas, dan kemandirian mahasiswa (Y/T)</t>
  </si>
  <si>
    <t>Pelaksanaan proses pembelajaran mengarahkan mahasiswa untuk berpikir tingkat tinggi dan kebebasan nerpikir (Y/T)</t>
  </si>
  <si>
    <t>Pelaksanaan pembelajaran mengarahkan mahasiswa untuk memahami perkembangan IPTEK (Y/T)</t>
  </si>
  <si>
    <t>Pelaksanaan proses pembelajaran sesuai dengan bobot SKS (Y/T)</t>
  </si>
  <si>
    <t>Proses pembelajaran dilaksanakan dengan dosen tunggal atau dosen tim (Y/T)</t>
  </si>
  <si>
    <r>
      <t xml:space="preserve">Proses pembelajaran </t>
    </r>
    <r>
      <rPr>
        <sz val="11"/>
        <color rgb="FFFF0000"/>
        <rFont val="Calibri"/>
        <family val="2"/>
        <scheme val="minor"/>
      </rPr>
      <t xml:space="preserve">di dalam atau </t>
    </r>
    <r>
      <rPr>
        <sz val="11"/>
        <color theme="1"/>
        <rFont val="Calibri"/>
        <family val="2"/>
        <scheme val="minor"/>
      </rPr>
      <t>di luar kampus melibatkan institusi pasangan (Y/T)</t>
    </r>
  </si>
  <si>
    <t>Proses pembelajaran dilaksanakan di kelas, di bengkel, di lab, di lapangan, di studio, atau berbentuk mandiri terbimbing (Y/T)</t>
  </si>
  <si>
    <r>
      <t xml:space="preserve">Dilaksanakan pembelajaran mikro </t>
    </r>
    <r>
      <rPr>
        <sz val="11"/>
        <color rgb="FFFF0000"/>
        <rFont val="Calibri"/>
        <family val="2"/>
        <scheme val="minor"/>
      </rPr>
      <t xml:space="preserve">untuk Program Studi Kependidikan </t>
    </r>
    <r>
      <rPr>
        <sz val="11"/>
        <rFont val="Calibri"/>
        <family val="2"/>
        <scheme val="minor"/>
      </rPr>
      <t>(Y/T)</t>
    </r>
  </si>
  <si>
    <t>Dilakukan proses penilaian dan pemberian umpan balik (Y/T)</t>
  </si>
  <si>
    <t>Beban studi mahasiswa setiap semester wajib disetujui oleh penasehat akademik (Y/T)</t>
  </si>
  <si>
    <t>Perencanaan pembelajaran berdasarkan RPS</t>
  </si>
  <si>
    <t>Perencanaan pembelajaran mencakup penerapan strategi, metode, teknik dan media pembelajaran</t>
  </si>
  <si>
    <t>Proses pembelajaran oleh mahasiswa dilakukan dalam dua tahap yaitu pada awal dan akhir semester</t>
  </si>
  <si>
    <t>Hasil penilaian perencanaan dan pelaksanaan proses pembelajaran disampaikan kepada dosen  (Y/T)</t>
  </si>
  <si>
    <t>Pengetahuan, keterampilan, dan sikap (1/2/3/4)</t>
  </si>
  <si>
    <t>Partisipasi mahasiswa (1/2/3/4)</t>
  </si>
  <si>
    <t>Hasil kerja berupa karya tulis atau laporan atau karya seni atau desain (1/2/3/4)</t>
  </si>
  <si>
    <t>Penilaian pencapaian hasil belajar dilakukan dalam bentuk penilaian formatif dan sumatif (Y/T)</t>
  </si>
  <si>
    <t>Penguasaan pengetahuan, sikap, dan keterampilan (Y/T)</t>
  </si>
  <si>
    <t>Kedalaman isi, penggunaan bahasa dan struktur penulisan  (Y/T)</t>
  </si>
  <si>
    <t>Metode penelitian atau penyusunan (Y/T)</t>
  </si>
  <si>
    <t>Kreativitas dan penyajian (Y/T)</t>
  </si>
  <si>
    <t>Kebenaran ilmiah dan orisinalitas (Y/T)</t>
  </si>
  <si>
    <t>Partisipasi atau kinerja mahasiswa (Y/T)</t>
  </si>
  <si>
    <t>Penerapan norma akademik yang berlaku (Y/T)</t>
  </si>
  <si>
    <t>Kemampuan mempertahankan tugas akhir (Y/T)</t>
  </si>
  <si>
    <t>Persentase kemiripan tugas akhir maksimal 20% (Y/T)</t>
  </si>
  <si>
    <t>Dosen diploma tiga berkualifikasi akademik paling rendah lulusan magister atau bersertifikat profesi yang setara dengan jenjang 8 (delapan) KKNI dan relvan dengan program studi (Y/T)</t>
  </si>
  <si>
    <t>Dosen program sarjana berkualifikasi akademik paling rendah lulusan magister yang relevan dengan bidang keilmuan program studi (Y/T)</t>
  </si>
  <si>
    <t>Dosen program sarjana pendidikan berkualifikasi akademik paling rendah magister atau magister terapan  sesuai dengan bidang keilmuan yang diampu (Y/T)</t>
  </si>
  <si>
    <t>Dosen program PPG berkualifikasi akademik paling rendah magister atau magister terapan sesuai dengan bidang keilmuan yang diampu (Y/T)</t>
  </si>
  <si>
    <t>Guru Pamong program sarjana pendidikan paling rendah sarjana atau sarjana terapan dan bersertifikat pendidik dan memiliki jabatan paling rendah guru muda (Y/T)</t>
  </si>
  <si>
    <t>Guru Pamong program PPG kualifikasi akademik paling rendah sarjana atau sarjana terapan dan bersertifikat pendidik dan memiliki jabatan paling rendah guru madya (Y/T)</t>
  </si>
  <si>
    <t>Tutor pada program sarjana pendidikan berkualifikasi akademik paling rendah sarjana atau sarjana terapan sesuai dengan bidang keahlian yang diampu (Y/T)</t>
  </si>
  <si>
    <t>Dosen program profesi harus bayar kualifikasi akademik paling rendah lulusan magister yang relevan dengan program studi (Y/T)</t>
  </si>
  <si>
    <t>Dosen program magister berkualifikasi akademik lulusan doktor yang relevan dengan program studi (Y/T)</t>
  </si>
  <si>
    <t>Dosen program Doktor berkualifikasi akademik lulusan doktor yang relevan dengan program studi atau dosen bersertifikat profesi yang setara dengan jenjang 9 KKNI (Y/T)</t>
  </si>
  <si>
    <t>Ada dokumen rancangan pembinaan karier dosen dalam jangka panjang (Y/T)</t>
  </si>
  <si>
    <t>Jumlah dosen yang tugas belajar/diberi ijin belajar jenjang S2 ...</t>
  </si>
  <si>
    <t>Jumlah dosen yang tugas belajar/diberi ijin belajar jenjang S3 ...</t>
  </si>
  <si>
    <t>Ada fasilitasi untuk mencapai jabatan akademik tertinggi (guru besar) sesuai bidang keahliannya (Y/T)</t>
  </si>
  <si>
    <t>Ada program pelatihan bagi dosen yang sudah dilakukan untuk meningkatkan kompetensi yang dibutuhkan, dalam tiga tahun terakhir (Y/T)</t>
  </si>
  <si>
    <t xml:space="preserve">Ada fasilitasi untuk publikasi di jurnal maupun prosiding bereputasi internasional (Y/T) </t>
  </si>
  <si>
    <t>Jumlah tenaga kependidikan yang mengikuti pelatihan untuk  meningkatkan kompetensi selama tiga tahun terakhir, sehingga dapat memberikan layanan prima ....</t>
  </si>
  <si>
    <t>Ada pedoman tertulis tentang sistem monitoring dan evaluasi serta rekam jejak dosen dan tenaga kependidikan (Y/T)</t>
  </si>
  <si>
    <t>Ada evaluasi kinerja dosen (Y/T)</t>
  </si>
  <si>
    <t>Ada evaluasi kinerja tenaga kependidikan (Y/T)</t>
  </si>
  <si>
    <t>Ada evaluasi kinerja tenaga administrasi (Y/T)</t>
  </si>
  <si>
    <t>Ada penghargaan bagi dosen, tenaga kependidikan, dan tenaga administrasi yang berprestasi (Y/T)</t>
  </si>
  <si>
    <t>Ada sanksi bagi tenaga kependidikan, dan tenaga administrasi yang melakukan pelanggaran peraturan dan kode etik yang berlaku (Y/T)</t>
  </si>
  <si>
    <r>
      <t xml:space="preserve">Jurnal nasional terakreditasi yang dilanggan selama tiga tahun terakhir ... judul.
</t>
    </r>
    <r>
      <rPr>
        <sz val="11"/>
        <color rgb="FFFF0000"/>
        <rFont val="Calibri"/>
        <family val="2"/>
        <scheme val="minor"/>
      </rPr>
      <t>Tulislah nama jurnal nasional terakreditasi tersebut yang dilanggan selama tiga tahun terakhir secara lengkap dan berurutan mencakup volume/nomor dan tahun penerbitannya</t>
    </r>
    <r>
      <rPr>
        <sz val="11"/>
        <color theme="1"/>
        <rFont val="Calibri"/>
        <family val="2"/>
        <scheme val="minor"/>
      </rPr>
      <t xml:space="preserve">
</t>
    </r>
  </si>
  <si>
    <r>
      <t xml:space="preserve">Jurnal internasional terindeks/bereputasi yang dilanggan selama tiga tahun terakhir  ... judul.
</t>
    </r>
    <r>
      <rPr>
        <sz val="11"/>
        <color rgb="FFFF0000"/>
        <rFont val="Calibri"/>
        <family val="2"/>
        <scheme val="minor"/>
      </rPr>
      <t xml:space="preserve">Tulislah nama jurnal internasional terindeks/bereputasi yang dilanggan tersebut selama tiga tahun terakhir secara lengkap dan berurutan mencakup volume/nomor dan tahun penerbitannya
</t>
    </r>
  </si>
  <si>
    <t xml:space="preserve">Ada tanda atau gambar prosedur keselamatan atas bencana alam atau kebakaran di tempat yang mudah terlihat dan berbahasa indonesia dan inggris (Y/T)
</t>
  </si>
  <si>
    <t>Ada tanda petunjuk arah atau gambar lokasi fasilitas umum dan berbahasa indonesia dan inggris (Y/T)</t>
  </si>
  <si>
    <t>Tersedianya laboratorium pembelajaran mikro untuk praktik keterampilan mengajar (Y/T)</t>
  </si>
  <si>
    <t>sarana dan prasarana penunjang pembelajaran mikro: ruang monitor, praktik, dan pengendali (Y/T)</t>
  </si>
  <si>
    <t>laboratorium sains dan/atau teknologi (Y/T)</t>
  </si>
  <si>
    <t>studio (Y/T)</t>
  </si>
  <si>
    <t>praktik bengkel (Y/T)</t>
  </si>
  <si>
    <t>jenis laboratorium lain yang relevan (Y/T)</t>
  </si>
  <si>
    <t>bahan ajar (Y/T)</t>
  </si>
  <si>
    <t>bahan uji (Y/T)</t>
  </si>
  <si>
    <t>produk akademik (Y/T)</t>
  </si>
  <si>
    <t>teknologi informasi dan komunikasi (Y/T)</t>
  </si>
  <si>
    <t>penelitian pendidikan (Y/T)</t>
  </si>
  <si>
    <t>teknologi pembelajaran (Y/T)</t>
  </si>
  <si>
    <t>LPPM mendorong dan memfasilitasi para peneliti untuk memperoleh hak cipta, hak paten, merek dan sejenisnya (Y/T)</t>
  </si>
  <si>
    <t>Penilaian proses dan hasil penelitian dilakukan oleh Tim yang ditunjuk oleh fakultas atau LPPM (Y/T)</t>
  </si>
  <si>
    <t>Penilaian proses dan hasil penelitian dilakukan secara terintegrasi dengan prinsip penilaian edukatif, objektif, akuntabel, dan transpran (Y/T)</t>
  </si>
  <si>
    <t>Penilaian proses dan hasil penelitian harus memperhatikan kesesuian antara tujuan dan capaian kegiatan (Y/T)</t>
  </si>
  <si>
    <t>Penilaian penelitian yang dilaksanakan oleh mahasiswa dalam rangka penyusunan laporan tugas akhir, skripsi, tesis, atau disertasi diatur berdasarkan pedoman akademik UNY (Y/T)</t>
  </si>
  <si>
    <t>Setiap dosen telah menjadi peneliti dan minimal memiliki 1 judul penelitian setiap tahun (Y/T)</t>
  </si>
  <si>
    <t>Setiap peneliti memiliki kualifikasi pendidikan dan jabatan sesuai ketentuan yang berlaku di setiap skim penelitian (Y/T)</t>
  </si>
  <si>
    <t>Setiap ketua dan anggota pelaksana kegiatan penelitian memiliki kualifikasi pendidikan dan jabatan sesuai ketentuan yang berlaku di setiap skim penelitian (Y/T)</t>
  </si>
  <si>
    <t>Anggota pelaksana dapat merupakan kombinasi dosen dan mahasiswa (Y/T)</t>
  </si>
  <si>
    <t>Setiap ketua dan anggota pelaksana kegiatan penelitian memiliki kompetensi sesuai dengan nidang ilmu yang dikembangkannya (Y/T)</t>
  </si>
  <si>
    <r>
      <t xml:space="preserve">Setiap ketua dan anggota pelakasana kegiatan penelitian, khususnya dosen mempunyai peta kegiatan penelitian atau rekam jejak atau </t>
    </r>
    <r>
      <rPr>
        <i/>
        <sz val="11"/>
        <color theme="1"/>
        <rFont val="Calibri"/>
        <family val="2"/>
        <scheme val="minor"/>
      </rPr>
      <t>roadmap</t>
    </r>
    <r>
      <rPr>
        <sz val="11"/>
        <color theme="1"/>
        <rFont val="Calibri"/>
        <family val="2"/>
        <scheme val="minor"/>
      </rPr>
      <t xml:space="preserve"> yang jelas dan relevan (Y/T)</t>
    </r>
  </si>
  <si>
    <t>Terdapat standar peneliti yang merupakan kriteria minimal kemampuan peneliti untuk melaksanakan penelitian (Y/T)</t>
  </si>
  <si>
    <t>Terdapat standar sarana dan prasarana penelitian yang merupakan kriteria minimal sarana dan prasarana yang diperlukan untuk menunjang kebutuhan isi dan proses penelitian dalam rangka memenuhi hasil penelitian (Y/T)</t>
  </si>
  <si>
    <t>UNY menyediakan sarana dan prasarana untuk menunjang penelitian seperti laboratorium, bengkel, studio, dan yang lainnya sesuai dengan kebutuhan dosen dan mahasiswa (Y/T)</t>
  </si>
  <si>
    <t>Sarana dan prasarana memenuhi standar mutu, keselamatan kerja, kesehatan, kenyamanan, dan keamanan (Y/T)</t>
  </si>
  <si>
    <t>UNY mendorong dan memfasilitasi dosen untuk melakukan kerja sama dalam melaksanakan kegiatan penelitian dengan universitas atau lembaga lain, baik di lingkup nasional maupun internasional (Y/T)</t>
  </si>
  <si>
    <t>Terdapat standar pengelolaan penelitian yang merupakan kriteria minimal tentang perencanaan, pelakasanaan, pengendalian, pemantauan dan evaluasi, serta pelaporan kegiatan penelitian (Y/T)</t>
  </si>
  <si>
    <t>Perencanaan, pelaksanaan, pengendalian, pemantauan dan evaluasi, kegiatan pengabdian kepada masyarakat dilakukan oleh LPPM (Y/T)</t>
  </si>
  <si>
    <t>Dalam rangka melakukan perencanaan, pelaksanaan, pengendalian, pemantauan dan evaluasi kegiatan penelitian, LPPM membuat Panduan penelitian yang berlaku di lingkungan UNY (Y/T)</t>
  </si>
  <si>
    <t>LPPM berkewajiban menuyusun rencana Induk Penelitian atau RIP jangka pendek, jangka menengah, dan jangka panjang (Y/T)</t>
  </si>
  <si>
    <t>rumusan program bidang unggulan penelitian (Y/T)</t>
  </si>
  <si>
    <t>tema penelitian yang diperlukan dalam setiap bidang unggulan (Y/T)</t>
  </si>
  <si>
    <t>indikator capaian penelitian (Y/T)</t>
  </si>
  <si>
    <t>perencanaan dana penelitian (Y/T)</t>
  </si>
  <si>
    <t>LPPM mengumumkan penawaran penelitian kepada dosen dilengkapi jadwal yang rinci dan realistik, meliputi jadwal pengajuan proposal, penilaian proposal, pengumuman penerimaan, seminar instrumen, pelaksanaan penelitian, monitoring, seminar hasil, dan batas akhir pengumpulan laporan akhir (Y/T)</t>
  </si>
  <si>
    <t>Ketentuan tentang hak dan kewajiban LPPM dan peneliti tertuang dalam kontrak penelitian yang ditandatangani dan mengikat kedua belah pihak (Y/T)</t>
  </si>
  <si>
    <t>Penilai Proposal internal UNY memiliki kompetensi akademik yang sesuai untuk menilai proposal dalam bidang yang diusulkan peneliti (Y/T)</t>
  </si>
  <si>
    <t>Pembahas utama pada kegiatan seminar instrumen dan hasil penelitian memiliki kompetensi akademik yang sesuai dengan bidang penelitian yang akan dibahasnya (Y/T)</t>
  </si>
  <si>
    <t>Kegiatan penelitian dilaksanakan oleh dosen dan/atau mahasiswa dengan mematuhi kaidah atau norma dan etika akademik sesuai dengan prinsip otonomi keilmuan (Y/T)</t>
  </si>
  <si>
    <t>Standar pembiayaan dan pembiayaan penelitian merupakan kriteria minimal sumber dan mekasnisme pendanaan dan pembiayaan peneltiian (Y/T)</t>
  </si>
  <si>
    <t>Universitas mengalokasikan dana untuk membiayai penelitian sebesar minimal 10% dan PNBP meliputi dana penelitian dan dana pendukung penelitian (Y/T)</t>
  </si>
  <si>
    <t>perencanaan kegiatan penelitian (Y/T)</t>
  </si>
  <si>
    <t>pelaksanaan penelitian (Y/T)</t>
  </si>
  <si>
    <t>pengendalian program penelitian (Y/T)</t>
  </si>
  <si>
    <t>pengadministrasian dan pengelolaan kegiatan penelitian dan hasilnya (Y/T)</t>
  </si>
  <si>
    <t>sistem penjaminan mutu penelitian (Y/T)</t>
  </si>
  <si>
    <t>pemantauan dan evaluasi pelaksanaan penelitian (Y/T)</t>
  </si>
  <si>
    <t xml:space="preserve"> (Y/T)pelaporan hasil penelitian</t>
  </si>
  <si>
    <t>diseminasi hasil penelitian (Y/T)</t>
  </si>
  <si>
    <t>Ada kontrak penelitian terkait penerimaan dana penelitian dan besar pajak yang harus dibayar peneliti (Y/T)</t>
  </si>
  <si>
    <t>LPPM mensosialisasikan cara melaporkan penggunaan dana penelitian secara rinci kepada peneliti (Y/T)</t>
  </si>
  <si>
    <t>Adanya catatan penelitian dan laporan ppertanggung jawaban keuangan yang dibuat peneliti (Y/T)</t>
  </si>
  <si>
    <t>Penyusunan laporan pertanggungjawaban keuangan dibantu oleh pihak LPPM (Y/T)</t>
  </si>
  <si>
    <t>Peneliti yang beprestasi dan insetif publikasi ilmiah atau insetif hak kekayaan intelektual atau HaKI diberikan penghargaan (Y/T)</t>
  </si>
  <si>
    <t>Ada peraturan yang mengatur besaran insetif (Y/T)</t>
  </si>
  <si>
    <t>Perencanaan pembelajaran disusun oleh tim dosen penyusun dan reviewer/validator (Y/T)</t>
  </si>
  <si>
    <t>Perencanaan pembelajaran disusun secara sistematis dan menerapkan pendekatan sistem (Y/T)</t>
  </si>
  <si>
    <t>Perencanaan pembelajaran mengacu kepada kurikulum yang telah ditetapkan dan diberlakukan oleh UNY (Y/T)</t>
  </si>
  <si>
    <t>Kurikulum (Y/T)</t>
  </si>
  <si>
    <t>Silabus (Y/T)</t>
  </si>
  <si>
    <t>Rencana Perkuliahan Semester (RPS) (Y/T)</t>
  </si>
  <si>
    <t>Peraturan Akademik (Y/T)</t>
  </si>
  <si>
    <t>Kalender Akademik (Y/T)</t>
  </si>
  <si>
    <t>Penugasan Dosen pada Mata Kuliah (Y/T)</t>
  </si>
  <si>
    <t>Jadwal Penggunaan Sarana dan Prasarana Pembelajaran (Y/T)</t>
  </si>
  <si>
    <t>Pengawasan pembelajaran (Y/T)</t>
  </si>
  <si>
    <t>Pelaksanaan pembelajaran dilaksanakan oleh pengelola program PPG, Prodi, Fakultas, dan UNY (Y/T)</t>
  </si>
  <si>
    <t>Penyelenggara pembelajaran sesuai dan selaras dengan capaian pembelajaran (Y/T)</t>
  </si>
  <si>
    <t>Melaksanakan program pembelajaran secara berkelanjutan dengan sasaran sesuai visi, misi UNY (Y/T)</t>
  </si>
  <si>
    <t>Menciptakan suasana akademik dan budaya mutu dalam pembelajaran (Y/T)</t>
  </si>
  <si>
    <t>Melaksanakan monitoring dan evaluasi secara periodik, berkala untuk meningkatkan mutu pembelajaran (Y/T)</t>
  </si>
  <si>
    <t xml:space="preserve"> (Y/T)Melaporkan monitoring dan evaluasi untuk informasi dan dasar pengambilan keputusan</t>
  </si>
  <si>
    <t>Pengelolaan PPL program PPG dilakukan oleh unit program pengalaman lapangan, bekerjasama dengan program studi dan sekolah Mitra (Y/T)</t>
  </si>
  <si>
    <t>Peserta program PPG dalam satu kelas paling banyak 20 (dua puluh) orang (Y/T)</t>
  </si>
  <si>
    <t>Pemantauan (Y/T)</t>
  </si>
  <si>
    <t>Supervisi (Y/T)</t>
  </si>
  <si>
    <t>Evaluasi (Y/T)</t>
  </si>
  <si>
    <t>Pelaporan (Y/T)</t>
  </si>
  <si>
    <t>Tindak lanjut hasil pengawasan (Y/T)</t>
  </si>
  <si>
    <t>Pemantauan, supervisi, evaluasi, pelaporan, dan tindak lanjut hasil pengawasan terhadap kegiatan pembelajaran dilakukan oleh penanggung jawab/ pimpinan program PPG, fakultas, dan melalui sistem penjaminan mutu internal (Y/T)</t>
  </si>
  <si>
    <t>Pengawasan seluruh kegiatan pembelajaran meliputi kegiatan pemantauan, supervisi, evaluasi, pelaporan, dan tindak lanjut hasil pengawasan sesuai dengan visi, misi program PPG dan Prodi (Y/T)</t>
  </si>
  <si>
    <t>Pemantauan, supervisi, evaluasi, pelaporan, dan tindak lanjut hasil pengawasan dilakukan dengan sistem informasi dan teknologi yang terintegrasi (Y/T)</t>
  </si>
  <si>
    <t>Biaya investasi digunakan untuk pengadaan sarana dan prasarana, pengembangan dosen, dan tenaga kependidikan (Y/T)</t>
  </si>
  <si>
    <t>Biaya operasional diperlukan untuk melaksanakan kegiatan pendidikan yang mencakup biaya dosen, biaya tenaga kependidikan, biaya operasional pembelajaran dan biaya operasional tidak langsung (Y/T)</t>
  </si>
  <si>
    <t>Biaya operasional ditetapkan per mahasiswa, per tahun, yang disebut standar satuan biaya operasional pendidikan tinggi (Y/T)</t>
  </si>
  <si>
    <t>UNY menyusun kebijakan, mekanisme dan prosedur dalam menggalang sumber dana lain secara akuntabel, dan transparan, dalam rangka peningkatan pendidikan (Y/T)</t>
  </si>
  <si>
    <t>Pelaksanaan alokasi anggaran untuk setiap unit kerja yang mendukung pembelajaran mengacu pada RKPT (Y/T)</t>
  </si>
  <si>
    <t>Rektor, Dekan, Jurusan, Prodi, ketua lembaga, dan badan-badan dan unit lain sebagai pelaksana kegiatan (Y/T)</t>
  </si>
  <si>
    <t>Prosedur pencairan anggran yang mendukung kelancaran pelaksanaan PBM atau setiap kegiatan pendidikan yang direncanakan (Y/T)</t>
  </si>
  <si>
    <t>Pelaksanaan pembiayaan pembelajaran yang ditentukan secara akuntabel dan transparan (Y/T)</t>
  </si>
  <si>
    <t>Sistem pencatatan dan pembiayaan kegiatan pembelajaran sampai dengan satuan program studi (Y/T)</t>
  </si>
  <si>
    <t>Evaluasi pembiayaan pembelajaran sebagai tindak lanjut penyusunan anggaran belanja sampai dengan satuan program studi (Y/T)</t>
  </si>
  <si>
    <t>Pelaksanaan evaluasi yang dilakukan pada setiap akhir tahun anggaran (Y/T)</t>
  </si>
  <si>
    <t>Artikel populer atau publikasi ilmiah (Y/T)</t>
  </si>
  <si>
    <t>Tersedia pembinaan mahasiswa dalam bidang penalaran, keterampilan, seni, olahraga, kesejahteraan dan minat khusus (Y/T)</t>
  </si>
  <si>
    <t>Tenaga Pembina, Pembimbing, dan pendamping kegiatan kemahasiswaan memfasilitasi pengembangan mahasiswa (Y/T)</t>
  </si>
  <si>
    <r>
      <t xml:space="preserve">Melaksanakan pembinaan dan pengembangan </t>
    </r>
    <r>
      <rPr>
        <i/>
        <sz val="11"/>
        <color theme="1"/>
        <rFont val="Calibri"/>
        <family val="2"/>
        <scheme val="minor"/>
      </rPr>
      <t xml:space="preserve">softskill </t>
    </r>
    <r>
      <rPr>
        <sz val="11"/>
        <color theme="1"/>
        <rFont val="Calibri"/>
        <family val="2"/>
        <scheme val="minor"/>
      </rPr>
      <t>mahasiswa secara berkesinambungan (Y/T)</t>
    </r>
  </si>
  <si>
    <t>Memberi apresiasi bagi mahasiswa yang berprestasi sesuai dengan ketentuan yang telah ditetapkan (Y/T)</t>
  </si>
  <si>
    <t>Memfasilitasi kesejahteraan mahasiswa melalui program beasiswa baik dari pemerintah maupun dunia usaha dan dunia industri (DUDI) (Y/T)</t>
  </si>
  <si>
    <t>Memberikan layanan bantuan biaya kesehatahan bagi mahasiswa (Y/T)</t>
  </si>
  <si>
    <t>Melakukan evaluasi terhadap Organisasi Kemahasiswaan secara periodik dan komprehensif (Y/T)</t>
  </si>
  <si>
    <t>Melaksanakan dan mematuhi pedoman organisasi kemahasiswaan  yang telah ditetapkan (Y/T)</t>
  </si>
  <si>
    <t>Menyusun pedoman organisasi kemahasiswaan (Y/T)</t>
  </si>
  <si>
    <t>Menyusun dan melaksanakan kegiatan program tahunan  (Y/T)</t>
  </si>
  <si>
    <t>Membuat laporan pertanggungjawaban pelaksanaan sesuai dengan prosedur yang telah ditetapkan (Y/T)</t>
  </si>
  <si>
    <t>Organisasi alumni dibentuk untuk meningkatkan perannya dalam masyarakat (Y/T)</t>
  </si>
  <si>
    <t>Pembinaan alumni dilaksanakan agar bisa bersinergi dengan almamater (Y/T)</t>
  </si>
  <si>
    <t>Pemberdayaan alumni berupa sumbangan dana, sumbangan fasilitas dan pengembangan jejaring (Y/T)</t>
  </si>
  <si>
    <t>Mengorganisir alumni untuk meningkatkan daya saing global (Y/T)</t>
  </si>
  <si>
    <t>Melaksanakan program kerja yang mendukung pengembangan UNY dan alumni (Y/T)</t>
  </si>
  <si>
    <t>Melaksanakan kegiatan yang relevan dengan kebutuhan masyarakat (Y/T)</t>
  </si>
  <si>
    <t>Melakukan evaluasi dan tindak lanjut untuk pengembangan alumni (Y/T)</t>
  </si>
  <si>
    <t>Menyelenggarakan pertemuan alumni paling sedikit 4 tahun sekali (Y/T)</t>
  </si>
  <si>
    <t>Memiliki Panduan Operasional Baku untuk menjalin kerjasama dengan berbagai pihak, baik pemerintah maupun swasta, nasional maupun internasional (Y/T)</t>
  </si>
  <si>
    <r>
      <t xml:space="preserve">Letter of Intent (Lol) </t>
    </r>
    <r>
      <rPr>
        <sz val="11"/>
        <color theme="1"/>
        <rFont val="Calibri"/>
        <family val="2"/>
        <scheme val="minor"/>
      </rPr>
      <t>(Y/T)</t>
    </r>
  </si>
  <si>
    <r>
      <t>Nota kesepahaman (</t>
    </r>
    <r>
      <rPr>
        <i/>
        <sz val="11"/>
        <color theme="1"/>
        <rFont val="Calibri"/>
        <family val="2"/>
        <scheme val="minor"/>
      </rPr>
      <t>MoU</t>
    </r>
    <r>
      <rPr>
        <sz val="11"/>
        <color theme="1"/>
        <rFont val="Calibri"/>
        <family val="2"/>
        <scheme val="minor"/>
      </rPr>
      <t>) (Y/T)</t>
    </r>
  </si>
  <si>
    <r>
      <t>Surat perjanjian kerja sama (</t>
    </r>
    <r>
      <rPr>
        <i/>
        <sz val="11"/>
        <color theme="1"/>
        <rFont val="Calibri"/>
        <family val="2"/>
        <scheme val="minor"/>
      </rPr>
      <t>MoA</t>
    </r>
    <r>
      <rPr>
        <sz val="11"/>
        <color theme="1"/>
        <rFont val="Calibri"/>
        <family val="2"/>
        <scheme val="minor"/>
      </rPr>
      <t>) (Y/T)</t>
    </r>
  </si>
  <si>
    <r>
      <t xml:space="preserve">Ada </t>
    </r>
    <r>
      <rPr>
        <i/>
        <sz val="11"/>
        <color theme="1"/>
        <rFont val="Calibri"/>
        <family val="2"/>
        <scheme val="minor"/>
      </rPr>
      <t>Lol</t>
    </r>
    <r>
      <rPr>
        <sz val="11"/>
        <color theme="1"/>
        <rFont val="Calibri"/>
        <family val="2"/>
        <scheme val="minor"/>
      </rPr>
      <t xml:space="preserve"> yang berupa dokumen yang memuat pernyataan minat kerja sama antara UNY/unit kerja dengan mitra kerja sama (Y/T)</t>
    </r>
  </si>
  <si>
    <r>
      <t>Ada Nota kesepahaman (</t>
    </r>
    <r>
      <rPr>
        <i/>
        <sz val="11"/>
        <color theme="1"/>
        <rFont val="Calibri"/>
        <family val="2"/>
        <scheme val="minor"/>
      </rPr>
      <t>MoU</t>
    </r>
    <r>
      <rPr>
        <sz val="11"/>
        <color theme="1"/>
        <rFont val="Calibri"/>
        <family val="2"/>
        <scheme val="minor"/>
      </rPr>
      <t>) berupa dokumen yang memuat pengertian dan kesepakatan kerja sama antara UNY dengan mitra kerja sama (Y/T)</t>
    </r>
  </si>
  <si>
    <r>
      <t>Ada perjanjian kerja sama (</t>
    </r>
    <r>
      <rPr>
        <i/>
        <sz val="11"/>
        <color theme="1"/>
        <rFont val="Calibri"/>
        <family val="2"/>
        <scheme val="minor"/>
      </rPr>
      <t>MoA</t>
    </r>
    <r>
      <rPr>
        <sz val="11"/>
        <color theme="1"/>
        <rFont val="Calibri"/>
        <family val="2"/>
        <scheme val="minor"/>
      </rPr>
      <t>) berupa dokumen perjanjian yang memuat rincian mengenai tujuan, aktivitas, kewajiban dan hak, pendanaan, dan sanksi serta berbagai kesepakatan lainnya yang telah disetujui dan disepakati oleh pihak UNY/unit kerja dengan mitra kerja sama (Y/T)</t>
    </r>
  </si>
  <si>
    <t>efektivitas (Y/T)</t>
  </si>
  <si>
    <t>efisiensi (Y/T)</t>
  </si>
  <si>
    <t>produktivitas (Y/T)</t>
  </si>
  <si>
    <t>kreativitas (Y/T)</t>
  </si>
  <si>
    <t>inovasi (Y/T)</t>
  </si>
  <si>
    <t>mutu (Y/T)</t>
  </si>
  <si>
    <t>relevansi pelaksanaan tridharma perguruan tinggi (Y/T)</t>
  </si>
  <si>
    <t>kesetaraan dan saling menghormati dalam menjalin kerja sama (Y/T)</t>
  </si>
  <si>
    <t>akuntabilitas dalam melaksanakan kerja sama (Y/T)</t>
  </si>
  <si>
    <t>kontribusi pada kepentingan nasional dan peningkatan kualitas pendidikan tinggi yang mendukung peningkatan daya saing pada tataran global (Y/T)</t>
  </si>
  <si>
    <t>selaras dengan kebijakan pembangunan nasional (Y/T)</t>
  </si>
  <si>
    <t>Kerja sama yang dilakaukan berupa kerja sama akademik dan/atau nonakademik (Y/T)</t>
  </si>
  <si>
    <t>pendidikan, penelitian, dan pengabdian kepada masyarakat (Y/T)</t>
  </si>
  <si>
    <t>program kembaran (Y/T)</t>
  </si>
  <si>
    <t>pengalihan dan/atau pemerolehan kredit (Y/T)</t>
  </si>
  <si>
    <t>penugasan dosen senior sebagai pembina pada PT yang membutuhkan pembinaan (Y/T)</t>
  </si>
  <si>
    <t>pertukaran dosen dan/atau mahasiswa (Y/T)</t>
  </si>
  <si>
    <t>pemanfaatan bersama berbagai sumber daya (Y/T)</t>
  </si>
  <si>
    <t>pemagangan (Y/T)</t>
  </si>
  <si>
    <t>penerbitan terbitan/artikel ilmiah (Y/T)</t>
  </si>
  <si>
    <t>penyelenggaraan seminar bersama (Y/T)</t>
  </si>
  <si>
    <t>bentuk-bentuk lain yang dianggap perlu dan mendukung tridharma PT (Y/T)</t>
  </si>
  <si>
    <t>pendayagunaan aset (Y/T)</t>
  </si>
  <si>
    <t>usaha penggalangan dana (Y/T)</t>
  </si>
  <si>
    <t>bentuk lain sesuai kesepakatan (Y/T)</t>
  </si>
  <si>
    <t>Pelaksanaan kerja sama diikat dengan suatu perjanjian kerja sama (Y/T)</t>
  </si>
  <si>
    <t>Perjanjian kerja sama yang disepakati berisi hak dan kewajiban setiap pihak, tata waktu, tata anggaran, dan prosedur yang ditempuh (Y/T)</t>
  </si>
  <si>
    <t>80% (delapan puluh persertaus) dari kerja sama terealisasi (Y/T)</t>
  </si>
  <si>
    <t>Adanya standar hasil PKM sebagai kriteria minimal dalam menerapkan, mengamalkan, dan membudayakan IPTEK (Y/T)</t>
  </si>
  <si>
    <t>dimanfaatkan untuk pengayaan pembelajaran dan penelitian (Y/T)</t>
  </si>
  <si>
    <t>dimanfaatkan untuk meningkatkan taraf hidup, kesejahteraan masyarakat, dan pemberdayaan masyarakat (Y/T)</t>
  </si>
  <si>
    <t>dimanfaatkan sebagai pemecahan masalah, rekayasa sosial (Y/T)</t>
  </si>
  <si>
    <t>diterapkan langsung oleh masyarakat, dunia usaha, industri, dan/atau pemerintah (Y/T)</t>
  </si>
  <si>
    <t>Hasil PKM didiseminasikan minimal di tingkat jurusan (Y/T)</t>
  </si>
  <si>
    <t>teknologi tepat guna, rekayasa sosial, model, atau kebijakan (Y/T)</t>
  </si>
  <si>
    <t>produk atau program atau modul yang bermanfaat bagi pemangku kepentingan (Y/T)</t>
  </si>
  <si>
    <t>buku ajar atau bahan ajar (Y/T)</t>
  </si>
  <si>
    <t>hak kekayaan intektual (HaKI) (Y/T)</t>
  </si>
  <si>
    <t>Kriteria minimal tentang kedalaman dan keluasan materi PKM beradasarkan standar isi PKM (Y/T)</t>
  </si>
  <si>
    <t>Kedalaman dan keluasan materi PKM disusun oleh LPPM dan ditetapkan oleh Rektor (Y/T)</t>
  </si>
  <si>
    <t>Kedalaman dan keluasan materi PKM bersumber dari hasil penelitian atau pengembangan IPTEK (Y/T)</t>
  </si>
  <si>
    <t>penerapan ilmu pengetahuan dan teknologi sesuai dengan bidang keahlian (Y/T)</t>
  </si>
  <si>
    <t>pembinaan mahasiswa dalam bidang penalaran, keterampilan, dan seni (Y/T)</t>
  </si>
  <si>
    <t>peningkatan kapasitas masyarakat (Y/T)</t>
  </si>
  <si>
    <t>pemberdayaan masyarakat berbasis pendidikan pengembangan berkelanjutan (Y/T)</t>
  </si>
  <si>
    <t>pengajuan proposal (Y/T)</t>
  </si>
  <si>
    <t>evaluasi proposal (Y/T)</t>
  </si>
  <si>
    <t>persetujuan proposal (Y/T)</t>
  </si>
  <si>
    <t>pelaksanaan proposal (Y/T)</t>
  </si>
  <si>
    <t>desiminasi hasil pelaporan (Y/T)</t>
  </si>
  <si>
    <t>publikasi (Y/T)</t>
  </si>
  <si>
    <t>(1) pelayanan kepada masyarakat (Y/T)</t>
  </si>
  <si>
    <t>(2) pelayanan kepada mahasiswa asing (Y/T)</t>
  </si>
  <si>
    <t>Struktur proposal mengacu pada skim PKM yang dikeluarkan oleh LPPM (Y/T)</t>
  </si>
  <si>
    <t>Setiap proposal PKM dievaluasi oleh Tim yang ditunjuk oleh fakultas atau LPPM (Y/T)</t>
  </si>
  <si>
    <t>Hasil evaluasi PKM disampaikan kepada pengusul dan ditayngkan melali web (Y/T)</t>
  </si>
  <si>
    <t>PKM yang diterima mendukung dan mengarah pencapaian visi dan misi UNY (Y/T)</t>
  </si>
  <si>
    <t>Hasil PKM didiseminasikan (Y/T)</t>
  </si>
  <si>
    <t>Pelaksana menyerahkan laporan hasil akhir PKM kepada fakultas/atau LPPM (Y/T)</t>
  </si>
  <si>
    <t>Pelaksana kegiatan PKM membuat artikel publikasi yang siap terbit (Y/T)</t>
  </si>
  <si>
    <t>Kegiatan PKM mempertimbangkan standar mutu, menjamin keselamatan kerja, kesehatan, kenyamanan, kemanan pelaksana, masyarakat, dan lingkungan (1/2/3/4)</t>
  </si>
  <si>
    <t>Penilaian proses dan hasil PKM dilakukan oleh Tim yang ditunjuk LPPM (Y/T)</t>
  </si>
  <si>
    <t>edukatif (Y/T)</t>
  </si>
  <si>
    <t>objektif (Y/T)</t>
  </si>
  <si>
    <t>akuntabel (Y/T)</t>
  </si>
  <si>
    <t>transparan (Y/T)</t>
  </si>
  <si>
    <t>Penilaian proses dan hasil PKM sesuai dengan tujuan dan capaian kegiatan (Y/T)</t>
  </si>
  <si>
    <t>tingkat kepuasan masyarakat (Y/T)</t>
  </si>
  <si>
    <t>terjadinya perubahan sikap, pengetahuan, dan keterampilan (Y/T)</t>
  </si>
  <si>
    <t>dapat dimanfaatkannya IPTEK di masyarakat secara berkelanjutan (Y/T)</t>
  </si>
  <si>
    <t>teratasinya masalah sosial dan rekomendasi kebijakam (Y/T)</t>
  </si>
  <si>
    <t>Standar Pelaksana Pengabdian kepada Masyarakat PKM</t>
  </si>
  <si>
    <t>ketua dan anggota pelaksana kegiatan PKM memiliki kualifikasi pendidikan dan jabatan (Y/T)</t>
  </si>
  <si>
    <t>kegiatan PKM dilaksanakn oleh dosen dan/ataumahasiswa (Y/T)</t>
  </si>
  <si>
    <t>Kegiatan PKM mengarah pada terpenuhinya capain pembelajaran lulusan serta memenuhi ketentuan dan peraturan di PT (Y/T)</t>
  </si>
  <si>
    <t>UNY menyediakan sarana dan prasarana untuk menunjang kegiatan PKM (Y/T)</t>
  </si>
  <si>
    <t>Sarana dan prasarana memenuhi standar mutu, keselamatan kerja, kesehatan, kenyaman, dan kemanan (Y/T)</t>
  </si>
  <si>
    <t>UNY mendorong dan memfasilitasi dosen untuk melakukan kerja sama dalam kegiatan PKM (Y/T)</t>
  </si>
  <si>
    <t>Perencanaan, pelaksanaan, pengendalian, pemantauan dan evaluasi kegiatan PKM dilakukan oleh LPPM (1/2/3/4)</t>
  </si>
  <si>
    <t>LPPM membuat panduan PKM (Y/T)</t>
  </si>
  <si>
    <t>LPPM menyusun dan mengembangkan rencana program PKM yang sesuai dengan Renstra PKM UNY (Y/T)</t>
  </si>
  <si>
    <t>LPPM menerbitkan agenda kegiatan PKM (Y/T)</t>
  </si>
  <si>
    <t>LPPM melakukan dan memfasilitasi  diseminasi hasil PKM (Y/T)</t>
  </si>
  <si>
    <t>Universitas dan fakultas mengalokasikan dana untuk membiayai kegiatan PKM dosen bersama mahasiswa (Y/T)</t>
  </si>
  <si>
    <t>Pendanaan kegiatan PKM mengacu pada skim PKM yang ditawarkan oleh fakultas atau LPPM (Y/T)</t>
  </si>
  <si>
    <t>perencanaan (Y/T)</t>
  </si>
  <si>
    <t>pelaksanaan (Y/T)</t>
  </si>
  <si>
    <t>pengendalian (Y/T)</t>
  </si>
  <si>
    <t>pemantauan dan evaluasi (Y/T)</t>
  </si>
  <si>
    <t>pelaporan (Y/T)</t>
  </si>
  <si>
    <t>diseminasi hasil PKM (Y/T)</t>
  </si>
  <si>
    <t>PKM memanfaatkan pengetahuan dan teknologi untuk memajukan kesejahteraan masyarakat dan kehidupan bangsa (Y/T)</t>
  </si>
  <si>
    <t>y</t>
  </si>
  <si>
    <t xml:space="preserve"> Isikan data berupa angka untuk pertanyaan berupa isian (diakhiri dengan titik-titik …………) </t>
  </si>
  <si>
    <t xml:space="preserve">: </t>
  </si>
  <si>
    <t>a</t>
  </si>
  <si>
    <t>c</t>
  </si>
  <si>
    <t>Isikan Y atau T untuk pertanyaan Y/T</t>
  </si>
  <si>
    <t>Isilah kolom Data sesuai dengan jenis pertanyaan, yang dikelompokkan menjadi 3 sebagai berikut:</t>
  </si>
  <si>
    <t>Isikan angka 1, 2, 3 atau 4 untuk pertanyaan yang disertai skala (1/2/3/4) dengan ketentuan umum sebagai berikut</t>
  </si>
  <si>
    <t>jika kesesuaian data kondisi di lapangan pada aspek yang ditanyakan berkisar 0 - 25%</t>
  </si>
  <si>
    <t>jika kesesuaian data kondisi di lapangan pada aspek yang ditanyakan berkisar 26% - 50%</t>
  </si>
  <si>
    <t>jika kesesuaian data kondisi di lapangan pada aspek yang ditanyakan berkisar 51% - 75%</t>
  </si>
  <si>
    <t>jika kesesuaian data kondisi di lapangan pada aspek yang ditanyakan berkisar 76% - 100%</t>
  </si>
  <si>
    <t>DATA</t>
  </si>
  <si>
    <t>Persentase dosen yang beban kerja membimbing tugas akhir (skripsi, tesis, disertasi) mahasiswa melampaui 8 mahasiswa S1 atau 6 mahasiswa S2 atau 3 mahasiswa S3 ……….</t>
  </si>
  <si>
    <t>Persentase dosen membimbing tugas akhir (skripsi, tesis, disertasi) mahasiswa  …………</t>
  </si>
  <si>
    <t>Persentase dosen yang beban kerjanya melebihi 12 sks …………</t>
  </si>
  <si>
    <t>Beban kerja dosen meliputi pengajaran, penelitian, dan pengabdian kepada masyarakat ……………</t>
  </si>
  <si>
    <t>Jumlah peralatan pendidikan dan media pembelajaran (SK/K/M/SM).</t>
  </si>
  <si>
    <t>Kualitas peralatan pendidikan dan media pembelajaran (SK/K/M/SM).</t>
  </si>
  <si>
    <t xml:space="preserve">Peralatan laboratorium, bengkel, atau studio (SK/K/M/SM). </t>
  </si>
  <si>
    <t>Sistem informasi dan teknologi yang digunakan dalam proses pembelajaran (SK/K/M/SM)</t>
  </si>
  <si>
    <t>Ada Rencana induk (Y/T)</t>
  </si>
  <si>
    <t>Ada Perancangan struktur gedung (Y/T)</t>
  </si>
  <si>
    <t>Ada Spesifikasi tanah (Y/T)</t>
  </si>
  <si>
    <t>Ada sirkulasi udara (Y/T)</t>
  </si>
  <si>
    <t>Ada sistem pencahayaan (Y/T)</t>
  </si>
  <si>
    <t>Ada sistem sanitasi (Y/T)</t>
  </si>
  <si>
    <t>LPPM secara rutin setiap tahun mengadakan desiminasi hasil penelitian tingkat nasional (Y/T)</t>
  </si>
  <si>
    <t>Kerja sama akademik berbentuk:</t>
  </si>
  <si>
    <t>Kerja sama nonakademik berbentuk:</t>
  </si>
  <si>
    <t>Penilaian PKM dapat dilakukan dengan menggunakan metode dan instrumen yang relevan, akuntabel, dan dapat mewakili ukuran ketercapaian kinerja proses dan pencapaian kinerja hasil (1/2/3/4)</t>
  </si>
  <si>
    <t xml:space="preserve">Isian data berupa angka untuk pertanyaan berupa isian (diakhiri dengan titik-titik …………) </t>
  </si>
  <si>
    <t>Isian Y atau T untuk pertanyaan Y/T</t>
  </si>
  <si>
    <t>Isian angka 1, 2, 3 atau 4 untuk pertanyaan yang disertai skala (1/2/3/4) dengan ketentuan umum sebagai berikut</t>
  </si>
  <si>
    <t>Beban belajar dan pembelajaran mikro paling sedikit … sks</t>
  </si>
  <si>
    <t>Mekanisme penilaian meliputi menyusun, menyampaikan, menyepakati tahap, teknik, instrumen, kriteria, indikator dan bobot penilaian antara penilaian dan yang dinilai (1/2/3/4)</t>
  </si>
  <si>
    <t>Untuk butir 10) s.d 15) pilih salah satu sesuai dengan Prodi</t>
  </si>
  <si>
    <t>Perencanaan pembelajaran berdasarkan RPS (1/2/3/4)</t>
  </si>
  <si>
    <t>Perencanaan pembelajaran mencakup penerapan strategi, metode, teknik dan media pembelajaran (1/2/3/4)</t>
  </si>
  <si>
    <t>Proses pembelajaran oleh mahasiswa dilakukan dalam dua tahap yaitu pada awal dan akhir semester (1/2/3/4)</t>
  </si>
  <si>
    <t>Melaporkan monitoring dan evaluasi untuk informasi dan dasar pengambilan keputusan (Y/T)</t>
  </si>
  <si>
    <t>10. Standar Pengabdian kepada Masyarakat</t>
  </si>
  <si>
    <t>Hasil penelitian diseminarkan (Y/T)</t>
  </si>
  <si>
    <t>Hasil penelitian  terpublikasikan dalam prosiding (Y/T)</t>
  </si>
  <si>
    <t>Hasil penelitian  terbitan berkala ilmiah terakreditasi (Y/T)</t>
  </si>
  <si>
    <t>Hasil penelitian  terbitan berkala ilmiah bertaraf internasional  (Y/T)</t>
  </si>
  <si>
    <t>Hasil penelitian dipatenkan (Y/T)</t>
  </si>
  <si>
    <t>Bentuk pembelajaran menggunakan satu atau gabungan dari beberapa metode pembelajaran (1/2/3/4)</t>
  </si>
  <si>
    <t>Mengacu pada visi, misi, dan panduan pengembangan kurikulum UNY (Y/T)</t>
  </si>
  <si>
    <t>b) pengembangan (Y/T)</t>
  </si>
  <si>
    <t>Melalui tahapan:  a) perencanaan (Y/T)</t>
  </si>
  <si>
    <t>c) pelaksanaan (Y/T)</t>
  </si>
  <si>
    <t>d) evaluasi (Y/T)</t>
  </si>
  <si>
    <t>e) penyempurnaan (Y/T)</t>
  </si>
  <si>
    <t xml:space="preserve"> </t>
  </si>
  <si>
    <t>Jumlah mata kuliah yang telah memiliki rencana pembelajaran semester (RPS) ..............</t>
  </si>
  <si>
    <t>Untuk butir 10)  pilih salah satu sesuai dengan Prodi, biarkan kosong untuk yang lainnya</t>
  </si>
  <si>
    <t>Penilaian pencapaian hasil belajar mahasiswa mencakup aspek:</t>
  </si>
  <si>
    <t>Standar Pendanaan dan pembiayaan kegiatan Pengelolaan kepada Masyarakat (PkM)</t>
  </si>
  <si>
    <t>Kesesuaian bidang ilmu atau latar belakang pendidikan tenaga kependidikan saat pertama kali direkrut (1/2/3/4)</t>
  </si>
  <si>
    <t>Kesesuaian kualifikasi akademik atau jenjang pendidikan tertinggi terakhir dosen pada saat pertama direkrut/diangkat (1/2/3/4)</t>
  </si>
  <si>
    <t>Kesesuaian kualifikasi akademik atau jenjang pendidikan terakhir tenaga kependidikan saat pertama direkrut/diangkat (1/2/3/4)</t>
  </si>
  <si>
    <t>Kesesuaian bidang ilmu atau latar belakang pendidikan dosen saat pertama kali direkrut (1/2/3/4).</t>
  </si>
  <si>
    <t>BUTIR PERNYATAAN STANDAR</t>
  </si>
  <si>
    <t>% Capaian SNPT</t>
  </si>
  <si>
    <t>Ada peraturan yang mengatur besaran insentif (Y/T)</t>
  </si>
  <si>
    <t>Jumlah mahasiswa yang sedang menyusun disertasi (berdasarkan SK) …</t>
  </si>
  <si>
    <t>Jumlah tenaga kependidikan di fakultas …..</t>
  </si>
  <si>
    <t>PERNYATAAN</t>
  </si>
  <si>
    <t>PELUANG PENINGKATAN</t>
  </si>
  <si>
    <t>KELEBIHAN</t>
  </si>
  <si>
    <t>TIM AUDIT</t>
  </si>
  <si>
    <t>KETUA</t>
  </si>
  <si>
    <t>ANGGOTA</t>
  </si>
  <si>
    <t>PERIODE AUDIT</t>
  </si>
  <si>
    <t>KESIMPULAN</t>
  </si>
  <si>
    <t>tidak dinilai</t>
  </si>
  <si>
    <t>Rata-rata luas ruang kerja pimpinan =  …... m2 per seorang pimpinan</t>
  </si>
  <si>
    <t>Rata-rata luas ruang rapat = ... M2 per peserta rapat</t>
  </si>
  <si>
    <t xml:space="preserve">Luas ruang perpustakaan = ………. m2; </t>
  </si>
  <si>
    <t xml:space="preserve"> Persentase Jumlah dosen pembimbing utama penulisan disertasi yang pernah memublikasikan paling sedikit satu karya ilmiah pada jurnal internasional terindeks yang diakui oleh Dikti (1/2/3/4)</t>
  </si>
  <si>
    <t>Persentase Jumlah dosen pembimbing utama penulisan disertasi yang pernah memublikasikan karya ilmiah pada dua jurnal terakreditasi nasional (1/2/3/4)</t>
  </si>
  <si>
    <t>Pelaksanaan proses pembelajaran mengarahkan mahasiswa untuk berpikir tingkat tinggi dan kebebasan berpikir (Y/T)</t>
  </si>
  <si>
    <t>Pelaksanaan alokasi anggaran untuk setiap unit kerja  mendukung pembelajaran mengacu pada RKPT (Y/T)</t>
  </si>
  <si>
    <t>Prosedur pencairan anggaran  mendukung kelancaran pelaksanaan PBM atau setiap kegiatan pendidikan yang direncanakan (Y/T)</t>
  </si>
  <si>
    <t>Pelaksanaan pembiayaan pembelajaran  ditentukan secara akuntabel dan transparan (Y/T)</t>
  </si>
  <si>
    <t xml:space="preserve">Biaya operasional diperlukan untuk melaksanakan kegiatan pendidikan mencakup: </t>
  </si>
  <si>
    <t>a. Biaya dosen (Y/T)</t>
  </si>
  <si>
    <t>b. Biaya tenaga kependidikan  (Y/T)</t>
  </si>
  <si>
    <t>c. Biaya operasional pembelajaran (Y/T)</t>
  </si>
  <si>
    <t>d. Biaya operasional tidak langsung (Y/T)</t>
  </si>
  <si>
    <t>Kerja sama yang dilakukan berupa kerja sama akademik dan/atau nonakademik (Y/T)</t>
  </si>
  <si>
    <t>teratasinya masalah sosial dan rekomendasi kebijakan (Y/T)</t>
  </si>
  <si>
    <t>Adanya catatan penelitian dan laporan pertanggung jawaban keuangan yang dibuat peneliti (Y/T)</t>
  </si>
  <si>
    <t>CAPAIAN AKHIR</t>
  </si>
  <si>
    <t>CAPAIAN SUMBER</t>
  </si>
  <si>
    <t>SUMBER</t>
  </si>
  <si>
    <t>TANGGAL AUDIT</t>
  </si>
  <si>
    <t>29 Agustus 2018</t>
  </si>
  <si>
    <t>Tim Audit menyimpulkan :</t>
  </si>
  <si>
    <r>
      <t>1.</t>
    </r>
    <r>
      <rPr>
        <sz val="7"/>
        <color theme="1"/>
        <rFont val="Times New Roman"/>
        <family val="1"/>
      </rPr>
      <t xml:space="preserve">    </t>
    </r>
    <r>
      <rPr>
        <sz val="12"/>
        <color theme="1"/>
        <rFont val="Arial"/>
        <family val="2"/>
      </rPr>
      <t>Sistem dokumentasi cukup lengkap dan terstruktur untuk mendukung pelaksanaan SPMI.</t>
    </r>
  </si>
  <si>
    <r>
      <t>2.</t>
    </r>
    <r>
      <rPr>
        <sz val="7"/>
        <color theme="1"/>
        <rFont val="Times New Roman"/>
        <family val="1"/>
      </rPr>
      <t xml:space="preserve">    </t>
    </r>
    <r>
      <rPr>
        <sz val="12"/>
        <color theme="1"/>
        <rFont val="Arial"/>
        <family val="2"/>
      </rPr>
      <t>Fakultas telah menjalankan SPMI secara konsisten dan berkelanjutan.</t>
    </r>
  </si>
  <si>
    <r>
      <t>3.</t>
    </r>
    <r>
      <rPr>
        <sz val="7"/>
        <color theme="1"/>
        <rFont val="Times New Roman"/>
        <family val="1"/>
      </rPr>
      <t xml:space="preserve">    </t>
    </r>
    <r>
      <rPr>
        <sz val="12"/>
        <color theme="1"/>
        <rFont val="Arial"/>
        <family val="2"/>
      </rPr>
      <t>Temuan pada periode audit ini adalah :</t>
    </r>
  </si>
  <si>
    <r>
      <t>4.</t>
    </r>
    <r>
      <rPr>
        <sz val="7"/>
        <color theme="1"/>
        <rFont val="Times New Roman"/>
        <family val="1"/>
      </rPr>
      <t xml:space="preserve">    </t>
    </r>
    <r>
      <rPr>
        <sz val="12"/>
        <color theme="1"/>
        <rFont val="Arial"/>
        <family val="2"/>
      </rPr>
      <t xml:space="preserve">Fakultas telah menunjukkan komitmennya terhadap implementasi SPMI untuk tercapainya kepuasan </t>
    </r>
    <r>
      <rPr>
        <i/>
        <sz val="12"/>
        <color theme="1"/>
        <rFont val="Arial"/>
        <family val="2"/>
      </rPr>
      <t>stakeholder</t>
    </r>
    <r>
      <rPr>
        <sz val="12"/>
        <color theme="1"/>
        <rFont val="Arial"/>
        <family val="2"/>
      </rPr>
      <t>.</t>
    </r>
  </si>
  <si>
    <t xml:space="preserve">Ya </t>
  </si>
  <si>
    <t>Tidak</t>
  </si>
  <si>
    <t>Lainnya, sebutkan</t>
  </si>
  <si>
    <t>Mayor</t>
  </si>
  <si>
    <t>Minor</t>
  </si>
  <si>
    <t>Observasi</t>
  </si>
  <si>
    <t xml:space="preserve">NAMA </t>
  </si>
  <si>
    <t>FAKULTAS</t>
  </si>
  <si>
    <t>TUJUAN AUDIT</t>
  </si>
  <si>
    <t>LINGKUP DAN TEMUAN AUDIT</t>
  </si>
  <si>
    <t>KETUA TIM AUDITOR</t>
  </si>
  <si>
    <t>KETUA PROGRAM STUDI</t>
  </si>
  <si>
    <t>DEKAN</t>
  </si>
  <si>
    <t>YOGYAKARTA, ………………………… 2018</t>
  </si>
  <si>
    <t>Mengetahui,</t>
  </si>
  <si>
    <t>(……………………………………..…..)</t>
  </si>
  <si>
    <t>Nama dan ttd</t>
  </si>
  <si>
    <t xml:space="preserve">LINGKUP STANDAR </t>
  </si>
  <si>
    <t>Pengembangan kurikulum dilakukan secara berkala setiap …. tahun</t>
  </si>
  <si>
    <t>INSTRUMEN PENILAIAN KETERCAPAIAN STANDAR MUTU UNY (PR NO 24 THN 2017)</t>
  </si>
  <si>
    <t>INSTRUMEN PENILAIAN KETERCAPAIAN STANDAR  MUTU UNY (PR NO 24 THN 2017)</t>
  </si>
  <si>
    <t>LAPORAN PENILAIAN KETERCAPAIAN STANDAR  MUTU UNY (PR NO 24 THN 2017)</t>
  </si>
  <si>
    <t>Prodi melakukan evaluasi terhadap dokumen dan implementasi kurikulum sesuai dengan SN Dikti (Y/T)</t>
  </si>
  <si>
    <t>1).</t>
  </si>
  <si>
    <t>2).</t>
  </si>
  <si>
    <t>3).</t>
  </si>
  <si>
    <t>Mata kuliah umum di setiap jenjang pendidikan mengacu pada standar mutu UNY (Y/T)</t>
  </si>
  <si>
    <t>Standar materi pembelajaran setiap prodi berisi mata kuliah wajib dan mata kuliah pilihan (Y/T)</t>
  </si>
  <si>
    <t>Pelaksanaan proses pembelajaran program PPG terdiri atas:</t>
  </si>
  <si>
    <t>(1)</t>
  </si>
  <si>
    <t>(2)</t>
  </si>
  <si>
    <t>direncanakan dan dikoordinasikan antara UNY dengan dinas pendidikan, Sekolah Laboratorium dan/atau Sekolah Mitra (Y/T)</t>
  </si>
  <si>
    <t>pendalaman materi bidang keahlian yang akan diajarkan; (Y/T)</t>
  </si>
  <si>
    <t>pendalaman materi bidang pedagogik untuk mahasiswa program PPG yang berlatar belakang sarjana nonpendidikan;  (Y/T)</t>
  </si>
  <si>
    <t>lokakarya pengembangan perangkat pembelajaran;  (Y/T)</t>
  </si>
  <si>
    <t>praktik pembelajaran dengan teman sejawat;  (Y/T)</t>
  </si>
  <si>
    <t>PPL;  (Y/T)</t>
  </si>
  <si>
    <t>Pengayaan dan remidiasi untuk mahasiswa yang belum memenuhi capaian pembelajaran yang ditetapkan.  (Y/T)</t>
  </si>
  <si>
    <t>dilaksanakan di Sekolah Laboratorium, Sekolah Mitra, pusat pelatihan, atau yang setara pada satuan pendidikan tertentu;  (Y/T)</t>
  </si>
  <si>
    <t>dilaksanakan dengan beban belajar setara dengan satu semester; (Y/T)</t>
  </si>
  <si>
    <t>dilaksanakan dengan beban 16 (enambelas) sks;  (Y/T)</t>
  </si>
  <si>
    <t>disupervisi dan dinilai oleh Dosen bersertifikat pendidik dan Guru Pamong bersertifikat pendidik sesuai dengan bidang keilmuan dan/atau keahlian  (Y/T)</t>
  </si>
  <si>
    <t>Kegiatan PPL Program PPG terdiri atas:</t>
  </si>
  <si>
    <t>Kegiatan PPL  Program PPG diatur dengan ketentuan:</t>
  </si>
  <si>
    <t>orientasi dan adaptasi (Y/T);</t>
  </si>
  <si>
    <t>diskusi dan revisi perangkat pembelajaran dengan Guru Pamong (Y/T);</t>
  </si>
  <si>
    <t>praktik pembelajaran;  (Y/T)</t>
  </si>
  <si>
    <t>pelaksanaan penelitian tindakan kelas;  (Y/T)</t>
  </si>
  <si>
    <t>praktik melaksanakan tugas profesi Guru yang lain  (Y/T)</t>
  </si>
  <si>
    <t>(3)</t>
  </si>
  <si>
    <t>Program PPG diselenggarakan:</t>
  </si>
  <si>
    <t>(4)</t>
  </si>
  <si>
    <t>(5)</t>
  </si>
  <si>
    <t>(6)</t>
  </si>
  <si>
    <t>(7)</t>
  </si>
  <si>
    <t>dilengkapi dengan peralatan mitigasi. (Y/T)</t>
  </si>
  <si>
    <t>dilengkapi dengan jalur evakuasi (Y/T)</t>
  </si>
  <si>
    <t>dilengkapi dengan perlengkapan pemadam kebakaran yang disertai petunjuk penggunaan (Y/T)</t>
  </si>
  <si>
    <t>Materi penelitian dasar dan penelitian terapan diarahkan untuk tercapainya visi, misi dan tujuan UNY (Y/T)</t>
  </si>
  <si>
    <t>Persentase kerja sama yang terealisasi (1/2/3/4)</t>
  </si>
  <si>
    <t xml:space="preserve">Penelitian diarahkan untuk tujuan: </t>
  </si>
  <si>
    <t>pengembangan ilmu pengetahuan dan teknologi untuk menunjang pengembangan pendidikan dan pengabdian kepada masyarakat (1/2/3/4)</t>
  </si>
  <si>
    <t>pengembangan sumber daya manusia yang kreatif dan inovatif pengembangan budaya akademik; (1/2/3/4)</t>
  </si>
  <si>
    <t>pengembangan keunggulan spesifik universitas berdasarkan keunggulan komparatif dan kompetitif; (1/2/3/4)</t>
  </si>
  <si>
    <t>peningkatan luaran penelitian yang bermutu, bermanfaat bagi kemajuan negara dan bangsa, serta kemajuan peradaban dan kesejahteraan umat manusia; (1/2/3/4)</t>
  </si>
  <si>
    <t>peningkatan penyebarluasan hasil penelitian; (1/2/3/4)</t>
  </si>
  <si>
    <t>peningkatan jumlah hak kekayaan intelektual atau HaKI di tingkat nasional dan internasional. (1/2/3/4)</t>
  </si>
  <si>
    <t>Kegiatan penelitian mahasiswa yang sesuai prodi:</t>
  </si>
  <si>
    <t>Proses penelitian mengikuti tahapan:</t>
  </si>
  <si>
    <t>diseminasi hasil pelaporan (Y/T)</t>
  </si>
  <si>
    <t>Penelitian yang dilakukan oleh dosen dan mahasiswa harus mengikuti ketentuan yang berlaku di LPPM (Y/T)</t>
  </si>
  <si>
    <t>Kegiatan penelitian yang dilakukan oleh mahasiswa dinyatakan dalam besaran  sks   (Y/T)</t>
  </si>
  <si>
    <t>Hasil evaluasi proposal penelitian disampaikan kepada pengusul dan ditayangkan melalui web fakultas atau LPPM. (Y/T)</t>
  </si>
  <si>
    <t>Penelitian yang diterima adalah penelitian yang mendukung dan mengarah pencapaian visi dan misi UNY (Y/T)</t>
  </si>
  <si>
    <t>Pelaksana menyerahkan laporan hasil akhir penelitian kepada fakultas dan/atau LPPM (Y/T)</t>
  </si>
  <si>
    <t>Kegiatan penelitian wajib:</t>
  </si>
  <si>
    <t>mempertimbangkan standar mutu (Y/T)</t>
  </si>
  <si>
    <t>komite penelitian untuk mengkaji produk, pendanaan dan output (Y/T)</t>
  </si>
  <si>
    <t>reviewer yang bertanggungjawab untuk mengkaji konten tentang penerimaan proposal (Y/T)</t>
  </si>
  <si>
    <t>jadwal pengajuan proposal (Y/T)</t>
  </si>
  <si>
    <t xml:space="preserve"> penilaian proposal (Y/T)</t>
  </si>
  <si>
    <t>penilaian proposal(Y/T)</t>
  </si>
  <si>
    <t>pengumuman penerimaan (Y/T)</t>
  </si>
  <si>
    <t>seminar instrumen (Y/T)</t>
  </si>
  <si>
    <t>monitoring (Y/T)</t>
  </si>
  <si>
    <t xml:space="preserve">LPPM mengumumkan penawaran penelitian kepada dosen dilengkapi jadwal yang rinci dan realistik, meliputi: </t>
  </si>
  <si>
    <t>batas akhir pengumpulan laporan akhir (Y/T)</t>
  </si>
  <si>
    <t>seminar hasil  (Y/T)</t>
  </si>
  <si>
    <t>Penelitian yang dilakukan oleh mahasiswa Program PPG berupa penelitian yang relevan dengan permasalahan pembelajaran (Y/T)</t>
  </si>
  <si>
    <t>Standar penelitian Program Sarjana, Program Pascasarjana, dan Program Pendidikan Profesi mengacu pada Standar Nasional Pendidikan Tinggi. (Y/T)</t>
  </si>
  <si>
    <t>kedalaman dan keluasan bidang pendidikan dan keguruan (Y/T)</t>
  </si>
  <si>
    <t>keunggulan bidang pendidikan dan keguruan (Y/T)</t>
  </si>
  <si>
    <t>Lembaga penyelenggara Program Sarjana Pendidikan memiliki rencana induk penelitian yang terkait dengan:</t>
  </si>
  <si>
    <t>kebijakan pendidikan (Y/T)</t>
  </si>
  <si>
    <t>ilmu pendidikan  (Y/T)</t>
  </si>
  <si>
    <t>ilmu keguruan  (Y/T)</t>
  </si>
  <si>
    <t>pendidikan guru  (Y/T)</t>
  </si>
  <si>
    <t>Proposal bukan merupakan duplikasi dari proposal yang diajukan ke skim lain (Y/T)</t>
  </si>
  <si>
    <t>Standar Pelaksana Pengabdian kepada Masyarakat (PkM)</t>
  </si>
  <si>
    <t>Setiap dosen, sendiri atau bersama tim, setiap tahun melaksanakan kegiatan pengabdian kepada masyarakat minimal 1 kali(Y/T)</t>
  </si>
  <si>
    <t>Tim sebagaimana dimaksud pada ayat (3) adalah dosen dan mahasiswa, sedangkan anggota pelaksana merupakan kombinasi dosen dan mahasiswa.(Y/T)</t>
  </si>
  <si>
    <t>Jumlah anggota pelaksana sesuai ketentuan yang berlaku di setiap skim pengabdian kepada masyarakat (Y/T)</t>
  </si>
  <si>
    <t>Kegiatan PkM mengarah pada terpenuhinya capaian pembelajaran lulusan serta memenuhi ketentuan dan peraturan di PT (Y/T)</t>
  </si>
  <si>
    <t>Kegiatan PkM dilaksanakan dengan mematuhi norma dan etika akademik sesuai dengan prinsip otonomi keilmuan(Y/T)</t>
  </si>
  <si>
    <t>Pembahas utama pada kegiatan seminar awal dan hasil kegiatan pengabdian kepada masyarakat memiliki kompetensi akademik yang sesuai dengan bidang kegiatan pengabdian (Y/T)</t>
  </si>
  <si>
    <t>Pendanaan kegiatan PkM yang berasal dari UNY digunakan untuk membiayai:</t>
  </si>
  <si>
    <t>Universitas dan fakultas mengalokasikan dana untuk membiayai kegiatan PkM dosen bersama mahasiswa (Y/T)</t>
  </si>
  <si>
    <t>Dana pelaksanaan pengelolaan manajerial pengabdian kepada masyarakat dari dana PNBP UNY(Y/T)</t>
  </si>
  <si>
    <t>Standar pengabdian kepada masyarakat Program Sarjana, Program Pascasarjana, dan Program Pendidikan Profesi mengacu pada Standar Nasional Pendidikan Tinggi(Y/T)</t>
  </si>
  <si>
    <t>Lembaga penyelenggara Program Sarjana, Program Pascasarjana, dan Program Pendidikan Profesi melakukan pengabdian kepada masyarakat untuk pemberdayaan masyarakat sesuai dengan bidang masing-masing(Y/T)</t>
  </si>
  <si>
    <t>Dilaksanakan pembelajaran mikro dan Pengenalan Lapangan Persekolahan (PLP) untuk Program Studi Kependidikan (Y/T)</t>
  </si>
  <si>
    <t xml:space="preserve">Pembelajaran mikro dilakukan untuk melatih keterampilan mengajar yang meliputi: </t>
  </si>
  <si>
    <t>pelaksanaan pembelajaran di laboratorium(Y/T)</t>
  </si>
  <si>
    <t>perencanaan yang dilakukan  mahasiswa di bawah bimbingan dosen pembimbing (Y/T)</t>
  </si>
  <si>
    <t>24)</t>
  </si>
  <si>
    <t>25)</t>
  </si>
  <si>
    <t>perencanaan dilakukan mahasiswa di bawah bimbingan Dosen Pembimbing dan Guru Pamong (Y/T)</t>
  </si>
  <si>
    <t>pelaksanaan di Sekolah Laboratorium dan/atau di Satuan Pendidikan(Y/T)</t>
  </si>
  <si>
    <t>pelaporan hasil pengamatan (Y/T)</t>
  </si>
  <si>
    <t>penilaian dan pemberian umpan balik langsung dilakukan oleh Dosen dan Guru Pamong (Y/T)</t>
  </si>
  <si>
    <t>Beban belajar untuk kegiatan PLP paling sedikit 4 sks (Y/T)</t>
  </si>
  <si>
    <t>26)</t>
  </si>
  <si>
    <t>Beban belajar pembelajaran mikro paling sedikit 2 sks (Y/T)</t>
  </si>
  <si>
    <t>Dosen yang belum memenuhi jumlah tatap muka perkuliahan diwajibkan memenuhinya dengan cara mengganti jam perkuliahan dan/atau dengan kegiatan yang ekuivalen (Y/T)</t>
  </si>
  <si>
    <t>Mahasiswa diwajibkan mengikuti perkuliahan setiap mata kuliah dalam satu semester paling sedikit 75% (tujuh puluh lima persen) dari tatap muka yang terselenggara(Y/T)</t>
  </si>
  <si>
    <t>27)</t>
  </si>
  <si>
    <t>28)</t>
  </si>
  <si>
    <t>Satu tahun akademik terdiri atas 2 (dua) semester dan dapat ditambah dengan 1 (satu) semester antara (Y/T)</t>
  </si>
  <si>
    <t>memfasilitasi mahasiswa dalam penyampaian ketidakpuasan (Y/T)</t>
  </si>
  <si>
    <t>ii)</t>
  </si>
  <si>
    <t>menyangkut kehadiran dosen dan mahasiswa (Y/T)</t>
  </si>
  <si>
    <t>Program studi memiliki prosedur baku tentang mekanisme sistem evaluasi hasil studi mahasiswa maupun penilaian berkesinambungan dan pemanfaatannya untuk memperbaiki program pembelajaran (Y/T)</t>
  </si>
  <si>
    <t>Prosedur dan metode yang digunakan dalam penilaian valid, reliabel, dan diadministrasikan dengan baik (1/2/3/4)</t>
  </si>
  <si>
    <t>Reliabilitas dan validitas instrumen dalam penilaian harus didokumentasikan dan dievaluasi secara berkala (1/2/3/4)</t>
  </si>
  <si>
    <t>Penilaian proses dan hasil belajar mahasiswa Program Profesi meliputi:</t>
  </si>
  <si>
    <t>Standar penilaian kelulusan program pendidikan profesi merupakan kriteria minimal mengenai penilaian proses dan hasil belajar mahasiswa dalam rangka pemenuhan capaian pembelajaran lulusan Program pendidikan profesi (Y/T)</t>
  </si>
  <si>
    <t>Penilaian proses dan hasil belajar mahasiswa program PPG ditambah dengan penilaian kehidupan bermasyarakat di asrama atau sarana lain (Y/T)</t>
  </si>
  <si>
    <t>Program PPG diakhiri dengan uji kompetensi yang diselenggarakan oleh panitia nasional (Y/T)</t>
  </si>
  <si>
    <t>Uji kompetensi dilakukan melalui uji tulis dan uji kinerja sesuai dengan standar nasional kompetensi guru (Y/T)</t>
  </si>
  <si>
    <t>Peserta program Profesi/ PPG yang lulus penilaian memperoleh sertifikat profesi sesuai dengan bidangnya yang berlaku secara nasional (Y/T)</t>
  </si>
  <si>
    <t>penilaian proses dan produk perkuliahan (Y/T)</t>
  </si>
  <si>
    <t>proses dan produk praktik di lapangan  (Y/T)</t>
  </si>
  <si>
    <t>uji kompetensi  (Y/T)</t>
  </si>
  <si>
    <t>ProfesiPPG</t>
  </si>
  <si>
    <t>Persentase jumlah  matakuliah yang memiliki deskripsi CP yang menggambarkan kedalaman dan keluasan materi (1/2/3/4)</t>
  </si>
  <si>
    <t>Pelaksanaan proses pembelajaran mengarahkan mahasiswa terhadap keterampilan berargumentasi, melakukan inkuiri, meneliti, memprediksi, dan mengomunikasikan pengetahuannya (1/2/3/4)</t>
  </si>
  <si>
    <t>Jumlah anggota pelakasana sesuai ketentuan yang berlaku di setiap skim penelitian (Y/T)</t>
  </si>
  <si>
    <t>Pengelolaan pelaksanaan pembelajaran dilaksanakan oleh pengelola program PPG, Prodi, Fakultas, dan UNY (Y/T)</t>
  </si>
  <si>
    <t>Kepada Bapak Ibu yang telah mengisi instrumen ini, disampaikan banyak terima kasih. Jika ada tanggapan, saran dan kritik, dapat dituliskan di kolom di bawah ini.</t>
  </si>
  <si>
    <t>Profesi</t>
  </si>
  <si>
    <t>Materi program PPG meliputi pembelajaran terkait pengembangan: kompetensi pedagogik, kepribadian, sosial, dan profesional (Y/T)</t>
  </si>
  <si>
    <t>Setiap capaian kompetensi mengacu pada peraturan perundangan (Peraturan menteri No 55/2017)  (Y/T)</t>
  </si>
  <si>
    <t>setelah Program Sarjana Pendidikan dalam bidang studi sejenis dengan Program PPG;  (Y/T)</t>
  </si>
  <si>
    <t>setelah program sarjana nonkependidikan atau sarjana terapan dalam bidang studi sejenis dengan Program PPG;   (Y/T)</t>
  </si>
  <si>
    <t>setelah program sarjana atau sarjana terapan yang dilaksanakan secara kolaboratif antara UNY dengan perguruan tinggi nonkependidikan atau dunia usaha dan dunia industri untuk guru produktif pada sekolah kejuruan.  (Y/T)</t>
  </si>
  <si>
    <t>Beban belajar program PPG Prajabatan adalah 36 (tiga puluh enam) sampai dengan 40 (empat puluh) sks.  (Y/T)</t>
  </si>
  <si>
    <t>Beban belajar program PPG Dalam Jabatan paling sedikit 24 (dua puluh empat) sks.  (Y/T)</t>
  </si>
  <si>
    <t>Mahasiswa program PPG yang belum memenuhi kompetensi pedagogik atau kompetensi profesional  diberikan program penguatan kompetensi pedagogik atau kompetensi profesional.  (Y/T)</t>
  </si>
  <si>
    <t>bahan ajar (1/2/3)</t>
  </si>
  <si>
    <t>bahan uji (1/2/3)</t>
  </si>
  <si>
    <t>produk akademik (1/2/3)</t>
  </si>
  <si>
    <t>Terdapat standar pengelolaan penelitian yang merupakan kriteria minimal tentang perencanaan, pelaksanaan, pengendalian, pemantauan dan evaluasi, serta pelaporan kegiatan penelitian (Y/T)</t>
  </si>
  <si>
    <t>LPPM melakukan: a) perencanaan, b) pelaksanaan, c) pengendalian, d) pemantauan dan e) evaluasi kegiatan penelitian (1/2/3/4)</t>
  </si>
  <si>
    <t>Sarana dan prasarana memenuhi unsur: a) standar mutu, b) keselamatan kerja, c) kesehatan, d) kenyamanan, dan e) keamanan (1/2/3/4)</t>
  </si>
  <si>
    <t>LPPM  menyusun rencana Induk Penelitian atau RIP: a) jangka pendek, b) jangka menengah, dan c) jangka panjang (1/2/3)</t>
  </si>
  <si>
    <t>UNY memberikan: a) penghargaan bagi peneliti yang berprestasi, b) insentif publikasi ilmiah, c) insentif hak kekayaan intelektual atau HKI (1/2/3)</t>
  </si>
  <si>
    <t>Kriteria minimal penilaian hasil PkM meliputi:</t>
  </si>
  <si>
    <t>Penilaian proses dan hasil PkM sesuai dengan tujuan dan capaian kegiatan (Y/T)</t>
  </si>
  <si>
    <t>Standar Penilaian Pengabdian kepada Masyarakat (PkM)</t>
  </si>
  <si>
    <t>Penilaian proses dan hasil PkM dilakukan oleh Tim yang ditunjuk LPPM (Y/T)</t>
  </si>
  <si>
    <t>Penilaian proses dan hasil PkM terintegrasi dengan:</t>
  </si>
  <si>
    <t>Perencanaan, pelaksanaan, pengendalian, pemantauan dan evaluasi kegiatan PkM dilakukan oleh LPPM (1/2/3/4)</t>
  </si>
  <si>
    <t>LPPM membuat panduan PkM (Y/T)</t>
  </si>
  <si>
    <t>Panduan PkM memuat perencanaan, pelaksanaan, pengendalian, pemantauan dan evaluasi kegiatan PkM(1/2/3/4)</t>
  </si>
  <si>
    <t>LPPM menyusun dan mengembangkan rencana program PkM yang sesuai dengan Renstra PkM UNY (Y/T)</t>
  </si>
  <si>
    <t>LPPM menerbitkan agenda kegiatan PkM (Y/T)</t>
  </si>
  <si>
    <t>LPPM melakukan dan memfasilitasi  diseminasi hasil PkM (Y/T)</t>
  </si>
  <si>
    <t>Tuliskan saran dan komentar di sini</t>
  </si>
  <si>
    <t>Penilaian PkM dilakukan dengan menggunakan metode dan instrumen yang a) relevan, b) akuntabel, c) dapat mewakili ukuran ketercapaian kinerja proses, d) mewakili pencapaian kinerja hasil (1/2/3/4)</t>
  </si>
  <si>
    <t>Kepada Bapak Ibu yang telah mengisi instrumen ini, disampaikan banyak terima kasih. Jika ada tanggapan, saran dan kritik, mohon dituliskan di kotak di bawah ini.</t>
  </si>
  <si>
    <t>Keterangan</t>
  </si>
  <si>
    <t xml:space="preserve">  </t>
  </si>
  <si>
    <t>Proses pembelajaran di dalam atau di luar kampus melibatkan institusi pasangan (Y/T)</t>
  </si>
  <si>
    <t>Rata-rata Beban kerja dosen meliputi pengajaran, penelitian, dan pengabdian kepada masyarakat ……………sks</t>
  </si>
  <si>
    <t>% Capaian</t>
  </si>
  <si>
    <t>PETUNJUK PENGISIAN:</t>
  </si>
  <si>
    <t>Materi penelitian dasar berorientasi pada luaran berupa penjelasan atau penemuan tentang kebaruan ilmu pengetahuan atau postulat baru  di bidang pendidikan dan nonpendidikan  (Y/T)</t>
  </si>
  <si>
    <t>Kedalaman dan keluasan materi penelitian  meliputi penelitian dasar dan penelitian terapan (Y/T)</t>
  </si>
  <si>
    <t>Materi penelitian terapan berorientasi pada luaran berupa inovasi dan pengembangan ilmu pengetahuan baik untuk masyarakat maupun dunia usaha (Y/T)</t>
  </si>
  <si>
    <t>pembinaan mahasiswa dalam bidang penalaran, keterampilan, dan seni (1/2/3)</t>
  </si>
  <si>
    <t>teknologi tepat guna, rekayasa sosial, model, atau kebijakan (1/2/3/4)</t>
  </si>
  <si>
    <t xml:space="preserve">Pengenalan Lapangan Persekolahan (PLP) meliputi: </t>
  </si>
  <si>
    <t>Persentase dosen yang beban kerjanya dalam membimbing penelitian terstruktur dalam rangka penyusunan skripsi/tugas akhir, tesis, disertasi, atau karya desain/seni/bentuk lain, yang lebih dari 10 mahasiswa per tahun (1/2/3/4)</t>
  </si>
  <si>
    <t xml:space="preserve">   </t>
  </si>
  <si>
    <t>Kepada Bapak Ibu yang telah mengisi instrumen ini, disampaikan banyak terima kasih. Jika ada tanggapan, saran dan kritik, dapat dituliskan di kotak di bawah ini.</t>
  </si>
  <si>
    <t>Tuliskan komentar dan saran di sini</t>
  </si>
  <si>
    <t>Program studi menyediakan bentuk pembelajaran a) penelitian,b) perancangan, c) pengembangan (1/2/3)</t>
  </si>
  <si>
    <t>menyangkut dokumen materi perkuliahan, dan dokumen instrumen dan hasil penilaian hasil belajar mahasiswa (1/2/3)</t>
  </si>
  <si>
    <t>1.</t>
  </si>
  <si>
    <t>2.</t>
  </si>
  <si>
    <t>dengan cara a) memonitor, b) mengkaji, c) memperbaiki secara periodik pelaksanaan kegiatan belajar-mengajar (1/2/3)</t>
  </si>
  <si>
    <t>iii)</t>
  </si>
  <si>
    <t>Ada kegiatan pengendalian mutu proses pembelajaran yang dijalankan:</t>
  </si>
  <si>
    <t>Isian angka 1, 2, atau 3 untuk pertanyaan yang disertai skala (1/2/3) dengan ketentuan umum sebagai berikut</t>
  </si>
  <si>
    <t>jika pada aspek yang ditanyakan hanya memuat salah satu jenis yang disebutkan</t>
  </si>
  <si>
    <t>jika pada aspek yang ditanyakan memuat dua jenis yang disebutkan</t>
  </si>
  <si>
    <t>jika pada aspek yang ditanyakan memuat semua jenis yang disebutkan</t>
  </si>
  <si>
    <r>
      <t>Isian dengan rubrik lainnya, mengikuti petunjuk dalam kotak komentar (</t>
    </r>
    <r>
      <rPr>
        <b/>
        <sz val="11"/>
        <rFont val="Calibri"/>
        <family val="2"/>
        <scheme val="minor"/>
      </rPr>
      <t>arahkan mouse pada tanda segitiga merah di pojok kanan atas pada kotak yang bersesuaian</t>
    </r>
    <r>
      <rPr>
        <sz val="11"/>
        <rFont val="Calibri"/>
        <family val="2"/>
        <scheme val="minor"/>
      </rPr>
      <t>)</t>
    </r>
  </si>
  <si>
    <t>Kedalaman isi, penggunaan bahasa dan struktur penulisan  (1/2/3)</t>
  </si>
  <si>
    <t>Penguasaan pengetahuan, sikap, dan keterampilan (1/2/3)</t>
  </si>
  <si>
    <t>Memiliki kebebasan akademik, mimbar akademik dan otonomi keilmuan (1/2/3)</t>
  </si>
  <si>
    <t>Memperoleh kesempatan untuk: a) meningkatkan kompetensi, b) akses sumber belajar, c) sarana prasarana pembelajaran, penelitian dan pengabdian masyarakat (1/2/3)</t>
  </si>
  <si>
    <t>a) mandiri (Y/T)</t>
  </si>
  <si>
    <t>RPS ditetapkan dan dikembangkan oleh dosen secara:</t>
  </si>
  <si>
    <t>b) bersama lain dalam kelompok keahlian di program studi (Y/T)</t>
  </si>
  <si>
    <t>Laboratorium pembelajaran mikro untuk praktik keterampilan mengajar (1/2/3/4)</t>
  </si>
  <si>
    <t>menjamin keselamatan kerja, kesehatan, kenyamanan (1/2/3)</t>
  </si>
  <si>
    <t>menjamin keamanan pelaksana, masyarakat, dan lingkungan (1/2/3)</t>
  </si>
  <si>
    <t>Program Kreativitas Mahasiswa: berupa karya/produk kreativitas mahasiswa  (1/2/3/4)</t>
  </si>
  <si>
    <t xml:space="preserve">% Capaian </t>
  </si>
  <si>
    <t>Persentase dosen yang beban kerjanya melebihi 12 sks (1/2/3/4)</t>
  </si>
  <si>
    <t>Data Salah</t>
  </si>
  <si>
    <t>…………</t>
  </si>
  <si>
    <t>………..</t>
  </si>
  <si>
    <t>…………….</t>
  </si>
  <si>
    <t>…………..</t>
  </si>
  <si>
    <t>bulan/thn</t>
  </si>
  <si>
    <t>sampai</t>
  </si>
  <si>
    <t>bulan.thn</t>
  </si>
  <si>
    <t>………………..</t>
  </si>
  <si>
    <t>………………</t>
  </si>
  <si>
    <t>Pengembangan karir Dosen dan tenaga kependidikan</t>
  </si>
  <si>
    <t>Promosi tenaga kependidikan dilakukan berdasarkan asas kemanfaatan dan prestasi kerja (Y/T)</t>
  </si>
  <si>
    <t>Ada evaluasi kinerja dosen yang dilakukan secara periodik sesuai dengan indikator yang ditetapkan(Y/T)</t>
  </si>
  <si>
    <t>Ada evaluasi kinerja tenaga kependidikan yang  dilakukan secara periodik sesuai dengan indikator yang ditetapkan(Y/T)</t>
  </si>
  <si>
    <r>
      <t>Isian dengan rubrik lainnya, mengikuti petunjuk dalam kotak komentar (</t>
    </r>
    <r>
      <rPr>
        <b/>
        <sz val="11"/>
        <rFont val="Arial"/>
        <family val="2"/>
      </rPr>
      <t>arahkan mouse pada tanda segitiga merah di pojok kanan atas pada kotak yang bersesuaian</t>
    </r>
    <r>
      <rPr>
        <sz val="11"/>
        <rFont val="Arial"/>
        <family val="2"/>
      </rPr>
      <t>)</t>
    </r>
  </si>
  <si>
    <r>
      <t xml:space="preserve">Melaksanakan pembinaan dan pengembangan </t>
    </r>
    <r>
      <rPr>
        <i/>
        <sz val="11"/>
        <color theme="1"/>
        <rFont val="Arial"/>
        <family val="2"/>
      </rPr>
      <t xml:space="preserve">softskill </t>
    </r>
    <r>
      <rPr>
        <sz val="11"/>
        <color theme="1"/>
        <rFont val="Arial"/>
        <family val="2"/>
      </rPr>
      <t>mahasiswa secara berkesinambungan (Y/T)</t>
    </r>
  </si>
  <si>
    <t>CATATAN</t>
  </si>
  <si>
    <t>tuliskan disini jika ada penjelasan lebih lanjut</t>
  </si>
  <si>
    <t>1. Isilah kolom DATA sesuai dengan jenis pertanyaan, yang dikelompokkan menjadi 5 jenis isian sebagai berikut:</t>
  </si>
  <si>
    <t>2. Kolom KETERANGAN akan berisi pesan "Data salah" jika data yang diinput tidak sesuai rubrik yang diminta</t>
  </si>
  <si>
    <t xml:space="preserve">3. Jika ada penjelasan/komentar/saran lebih lanjut terkait butir yang bersangkutan, tuliskan pada kolom CATATAN </t>
  </si>
  <si>
    <t>Ketentuan tentang penghargaan dan sanksi diatur dengan keputusan rektor (Y/T)</t>
  </si>
  <si>
    <t>Sistem pencahayaan alami dan/atau pencahayaan buatan, termasuk pencahayaan darurat dengan fungsinya  (Y/T)</t>
  </si>
  <si>
    <t xml:space="preserve">Ada tanda atau gambar prosedur keselamatan atas bencana alam atau kebakaran di tempat yang mudah terlihat dan berbahasa Indonesia dan/atau berbahasa Inggris (Y/T)
</t>
  </si>
  <si>
    <t>Ada tanda petunjuk arah atau gambar lokasi fasilitas umum dan berbahasa Indonesia dan/atau berbahasa Inggris (Y/T)</t>
  </si>
  <si>
    <t>Terdapat standar sarana dan prasarana penelitian (Y/T)</t>
  </si>
  <si>
    <t>Ada  mekanisme pemberian sanksi bagi dosen yang dijalankan dalam  kaitannya dengan pelanggaran dan kode etik  (Y/T)</t>
  </si>
  <si>
    <t>Ada  mekanisme pemberian sanksi bagi tenaga kependidikan yang dijalankan dalam  kaitannya dengan pelanggaran dan kode etik  (Y/T)</t>
  </si>
  <si>
    <t>Ada  sistem penghargaan bagi tenaga kependidikan yang dijalankan  dalam kaitannya dengan prestasi  (Y/T)</t>
  </si>
  <si>
    <t>Ada  sistem penghargaan bagi dosen yang dijalankan dalam kaitannya dengan prestasi  (Y/T)</t>
  </si>
  <si>
    <t>Universitas mengalokasikan dana untuk membiayai penelitian sebesar minimal 10% dari PNBP meliputi dana penelitian dan dana pendukung penelitian (Y/T)</t>
  </si>
  <si>
    <t>4. Pada bagian akhir instrumen, ada kotak untuk menuliskan saran dan komentar secara umum</t>
  </si>
  <si>
    <t>RPS disampaikan secara daring dan/atau langsung kepada mahasiswa pada pertemuan pertama di awal semester (1/2/3/4)</t>
  </si>
  <si>
    <t>Dilakukan proses penilaian dan pemberian umpan balik dalam proses pembelajaran (Y/T)</t>
  </si>
  <si>
    <r>
      <t xml:space="preserve">Jumlah matakuliah yang memiliki deskripsi CP </t>
    </r>
    <r>
      <rPr>
        <b/>
        <sz val="11"/>
        <rFont val="Arial"/>
        <family val="2"/>
      </rPr>
      <t>sesuai</t>
    </r>
    <r>
      <rPr>
        <sz val="11"/>
        <rFont val="Arial"/>
        <family val="2"/>
      </rPr>
      <t xml:space="preserve"> </t>
    </r>
    <r>
      <rPr>
        <b/>
        <sz val="11"/>
        <rFont val="Arial"/>
        <family val="2"/>
      </rPr>
      <t>dengan</t>
    </r>
    <r>
      <rPr>
        <sz val="11"/>
        <rFont val="Arial"/>
        <family val="2"/>
      </rPr>
      <t xml:space="preserve"> deskripsi CP lulusan KKNI ....</t>
    </r>
  </si>
  <si>
    <r>
      <t xml:space="preserve">Prodi melakukan evaluasi terhadap dokumen dan implementasi kurikulum dengan memperhatikan keikutsertaan a). dosen, b). mahasiswa, c). alumni, d). pengguna lulusan, dan e). organisasi profesi (1/2/3/4) </t>
    </r>
    <r>
      <rPr>
        <b/>
        <sz val="11"/>
        <rFont val="Arial"/>
        <family val="2"/>
      </rPr>
      <t>(petunjuk: arahkan mouse ke segitiga merah)</t>
    </r>
  </si>
  <si>
    <r>
      <t>Muatan Materi pembelajaran (</t>
    </r>
    <r>
      <rPr>
        <b/>
        <sz val="11"/>
        <rFont val="Arial"/>
        <family val="2"/>
      </rPr>
      <t>Pilih salah satu sesuai jenjang prodi)</t>
    </r>
  </si>
  <si>
    <r>
      <t xml:space="preserve">Materi pembelajaran </t>
    </r>
    <r>
      <rPr>
        <b/>
        <u/>
        <sz val="11"/>
        <rFont val="Arial"/>
        <family val="2"/>
      </rPr>
      <t>program sarjana</t>
    </r>
    <r>
      <rPr>
        <sz val="11"/>
        <rFont val="Arial"/>
        <family val="2"/>
      </rPr>
      <t xml:space="preserve"> memuat paling sedikit 9 sks matakuliah pilihan dan prodi menyediakan minimal 2 kali jumlah sks matakuliah pilihan yang harus diambil mahasiswa (Y/T)</t>
    </r>
  </si>
  <si>
    <r>
      <t xml:space="preserve">Materi pembelajaran </t>
    </r>
    <r>
      <rPr>
        <b/>
        <u/>
        <sz val="11"/>
        <rFont val="Arial"/>
        <family val="2"/>
      </rPr>
      <t xml:space="preserve">program magister </t>
    </r>
    <r>
      <rPr>
        <sz val="11"/>
        <rFont val="Arial"/>
        <family val="2"/>
      </rPr>
      <t>memuat paling sedikit 6 sks matakuliah pilihan dan prodi menyediakan lebih besar 3 kali dari jumlah sks matakuliah pilihan yang harus diambil oleh mahasiswa (Y/T)</t>
    </r>
  </si>
  <si>
    <r>
      <t>Materi pembelajaran</t>
    </r>
    <r>
      <rPr>
        <b/>
        <u/>
        <sz val="11"/>
        <rFont val="Arial"/>
        <family val="2"/>
      </rPr>
      <t xml:space="preserve"> program doktor</t>
    </r>
    <r>
      <rPr>
        <sz val="11"/>
        <rFont val="Arial"/>
        <family val="2"/>
      </rPr>
      <t xml:space="preserve"> memuat paling sedikit 9 sks matakuliah pilihan dan prodi menyediakan paling sedikit 2 kali dari jumlah sks matakuliah pilihan yang harus diambil oleh mahasiswa (Y/T)</t>
    </r>
  </si>
  <si>
    <r>
      <t xml:space="preserve">Tingkat kedalaman dan keluasan materi pembelajaran Program Studi adalah sbb </t>
    </r>
    <r>
      <rPr>
        <b/>
        <sz val="11"/>
        <rFont val="Arial"/>
        <family val="2"/>
      </rPr>
      <t>(pilih salah satu yang sesuai Prodi, biarkan kosong untuk yang lainnya)</t>
    </r>
  </si>
  <si>
    <r>
      <t xml:space="preserve">Program </t>
    </r>
    <r>
      <rPr>
        <u/>
        <sz val="11"/>
        <rFont val="Arial"/>
        <family val="2"/>
      </rPr>
      <t>diploma tiga</t>
    </r>
    <r>
      <rPr>
        <sz val="11"/>
        <rFont val="Arial"/>
        <family val="2"/>
      </rPr>
      <t>: paling sedikit menguasai konsep teoritis bidang pengetahuan dan keterampilan tertentu secara umum (Y/T)</t>
    </r>
  </si>
  <si>
    <r>
      <t xml:space="preserve">Program </t>
    </r>
    <r>
      <rPr>
        <u/>
        <sz val="11"/>
        <rFont val="Arial"/>
        <family val="2"/>
      </rPr>
      <t>sarjana</t>
    </r>
    <r>
      <rPr>
        <sz val="11"/>
        <rFont val="Arial"/>
        <family val="2"/>
      </rPr>
      <t>: paling sedikit menguasai konsep teoritis bidang pengetahuan dan keterampilan tertentu secara umum dan konsep teoritis bagian khusus dalam bidang pengetahuan dan keterampilan tersebut secara mendalam (Y/T)</t>
    </r>
  </si>
  <si>
    <r>
      <t xml:space="preserve">Program </t>
    </r>
    <r>
      <rPr>
        <u/>
        <sz val="11"/>
        <rFont val="Arial"/>
        <family val="2"/>
      </rPr>
      <t>magister</t>
    </r>
    <r>
      <rPr>
        <sz val="11"/>
        <rFont val="Arial"/>
        <family val="2"/>
      </rPr>
      <t>: paling sedikit menguasai teori dan teori aplikasi bidang pengetahuan tertentu (Y/T)</t>
    </r>
  </si>
  <si>
    <r>
      <t xml:space="preserve">Program </t>
    </r>
    <r>
      <rPr>
        <u/>
        <sz val="11"/>
        <rFont val="Arial"/>
        <family val="2"/>
      </rPr>
      <t>doktor</t>
    </r>
    <r>
      <rPr>
        <sz val="11"/>
        <rFont val="Arial"/>
        <family val="2"/>
      </rPr>
      <t>: paling sedikit menguasai filosofi keilmuan bidang pengetahuan dan keterampilan tertentu (Y/T)</t>
    </r>
  </si>
  <si>
    <r>
      <t>Masa dan beban belajar penyelenggaraan program studi</t>
    </r>
    <r>
      <rPr>
        <b/>
        <sz val="11"/>
        <rFont val="Arial"/>
        <family val="2"/>
      </rPr>
      <t xml:space="preserve"> (pilih salah satu yang sesuai prodi, biarkan kosong untuk yang lainnya)</t>
    </r>
    <r>
      <rPr>
        <sz val="11"/>
        <rFont val="Arial"/>
        <family val="2"/>
      </rPr>
      <t>:</t>
    </r>
  </si>
  <si>
    <r>
      <t>Mahasiswa</t>
    </r>
    <r>
      <rPr>
        <b/>
        <sz val="11"/>
        <rFont val="Arial"/>
        <family val="2"/>
      </rPr>
      <t xml:space="preserve"> Diploma tiga </t>
    </r>
    <r>
      <rPr>
        <sz val="11"/>
        <rFont val="Arial"/>
        <family val="2"/>
      </rPr>
      <t>telah lulus jika telah menempuh seluruh beban belajar yang ditetapkan dengan IPK lebih besar atau sama dengan 2,50 (Y/T)</t>
    </r>
  </si>
  <si>
    <r>
      <t xml:space="preserve">Mahasiswa </t>
    </r>
    <r>
      <rPr>
        <b/>
        <sz val="11"/>
        <rFont val="Arial"/>
        <family val="2"/>
      </rPr>
      <t>program sarjana</t>
    </r>
    <r>
      <rPr>
        <sz val="11"/>
        <rFont val="Arial"/>
        <family val="2"/>
      </rPr>
      <t xml:space="preserve"> telah lulus jika telah menempuh seluruh beban belajar yang ditetapkan dengan IPK lebih besar atau sama dengan 2,50 (Y/T)</t>
    </r>
  </si>
  <si>
    <r>
      <t>Mahasiswa</t>
    </r>
    <r>
      <rPr>
        <b/>
        <sz val="11"/>
        <rFont val="Arial"/>
        <family val="2"/>
      </rPr>
      <t xml:space="preserve"> program pendidikan profesi</t>
    </r>
    <r>
      <rPr>
        <sz val="11"/>
        <rFont val="Arial"/>
        <family val="2"/>
      </rPr>
      <t xml:space="preserve"> telah lulus jika telah menempuh seluruh beban belajar yang ditetapkan dengan IPK lebih besar atau sama dengan 3,00 (Y/T)</t>
    </r>
  </si>
  <si>
    <r>
      <t xml:space="preserve">Mahasiswa </t>
    </r>
    <r>
      <rPr>
        <b/>
        <sz val="11"/>
        <rFont val="Arial"/>
        <family val="2"/>
      </rPr>
      <t>program magister</t>
    </r>
    <r>
      <rPr>
        <sz val="11"/>
        <rFont val="Arial"/>
        <family val="2"/>
      </rPr>
      <t xml:space="preserve"> telah lulus jika telah menempuh seluruh beban belajar yang ditetapkan dengan IPK lebih besar atau sama dengan 3,00 dan telah mempublikasikan hasil penelitiannya pada jurnal nasional terakreditasi, atau jurnal internasional, atau prosiding seminar internasional bereputasi (Y/T)</t>
    </r>
  </si>
  <si>
    <r>
      <t xml:space="preserve">Mahasiswa </t>
    </r>
    <r>
      <rPr>
        <b/>
        <sz val="11"/>
        <rFont val="Arial"/>
        <family val="2"/>
      </rPr>
      <t>program doktor</t>
    </r>
    <r>
      <rPr>
        <sz val="11"/>
        <rFont val="Arial"/>
        <family val="2"/>
      </rPr>
      <t xml:space="preserve"> telah lulus jika telah menempuh seluruh beban belajar yang ditetapkan dengan IPK lebih besar atau sama dengan 3,00 dan telah mempublikasikan hasil penelitiannya pada jurnal internasional bereputasi(Y/T)</t>
    </r>
  </si>
  <si>
    <r>
      <t xml:space="preserve">Persyaratan untuk menjadi pembimbing utama dalam penulisan disertasi program doktor dalam tiga tahun terakhir </t>
    </r>
    <r>
      <rPr>
        <b/>
        <sz val="11"/>
        <rFont val="Arial"/>
        <family val="2"/>
      </rPr>
      <t>(hanya diisi oleh Program Doktor)</t>
    </r>
    <r>
      <rPr>
        <sz val="11"/>
        <rFont val="Arial"/>
        <family val="2"/>
      </rPr>
      <t>:</t>
    </r>
  </si>
  <si>
    <r>
      <rPr>
        <b/>
        <sz val="11"/>
        <rFont val="Arial"/>
        <family val="2"/>
      </rPr>
      <t>Dosen diploma tiga</t>
    </r>
    <r>
      <rPr>
        <sz val="11"/>
        <rFont val="Arial"/>
        <family val="2"/>
      </rPr>
      <t xml:space="preserve"> berkualifikasi akademik paling rendah lulusan magister atau bersertifikat profesi yang setara dengan jenjang 8 (delapan) KKNI dan relevan dengan program studi (Y/T)</t>
    </r>
  </si>
  <si>
    <r>
      <rPr>
        <b/>
        <sz val="11"/>
        <rFont val="Arial"/>
        <family val="2"/>
      </rPr>
      <t>Dosen program sarjana</t>
    </r>
    <r>
      <rPr>
        <sz val="11"/>
        <rFont val="Arial"/>
        <family val="2"/>
      </rPr>
      <t xml:space="preserve"> berkualifikasi akademik paling rendah lulusan magister yang relevan dengan bidang keilmuan program studi (Y/T)</t>
    </r>
  </si>
  <si>
    <r>
      <t>Rata-rata dana operasional per tahun (selama tiga tahun terakhir) Rp. .... (</t>
    </r>
    <r>
      <rPr>
        <b/>
        <sz val="11"/>
        <rFont val="Arial"/>
        <family val="2"/>
      </rPr>
      <t>dalam juta rupiah)</t>
    </r>
  </si>
  <si>
    <r>
      <t xml:space="preserve">Setiap ketua dan anggota pelakasana kegiatan penelitian, khususnya dosen mempunyai peta kegiatan penelitian atau rekam jejak atau </t>
    </r>
    <r>
      <rPr>
        <i/>
        <sz val="11"/>
        <rFont val="Arial"/>
        <family val="2"/>
      </rPr>
      <t>roadmap</t>
    </r>
    <r>
      <rPr>
        <sz val="11"/>
        <rFont val="Arial"/>
        <family val="2"/>
      </rPr>
      <t xml:space="preserve"> yang jelas dan relevan (Y/T)</t>
    </r>
  </si>
  <si>
    <r>
      <t xml:space="preserve">Jurnal nasional terakreditasi yang dilanggan selama tiga tahun terakhir ... judul.
</t>
    </r>
    <r>
      <rPr>
        <i/>
        <sz val="11"/>
        <rFont val="Arial"/>
        <family val="2"/>
      </rPr>
      <t xml:space="preserve">Siapkan </t>
    </r>
    <r>
      <rPr>
        <b/>
        <i/>
        <sz val="11"/>
        <rFont val="Arial"/>
        <family val="2"/>
      </rPr>
      <t>daftar</t>
    </r>
    <r>
      <rPr>
        <i/>
        <sz val="11"/>
        <rFont val="Arial"/>
        <family val="2"/>
      </rPr>
      <t xml:space="preserve"> nama jurnal nasional terakreditasi tersebut yang dilanggan selama tiga tahun terakhir secara lengkap dan berurutan mencakup volume/nomor dan tahun penerbitannya saat kunjungan Auditor</t>
    </r>
    <r>
      <rPr>
        <sz val="11"/>
        <rFont val="Arial"/>
        <family val="2"/>
      </rPr>
      <t xml:space="preserve">
</t>
    </r>
  </si>
  <si>
    <r>
      <t xml:space="preserve">Jurnal internasional terindeks/bereputasi yang dilanggan selama tiga tahun terakhir  ... judul.
</t>
    </r>
    <r>
      <rPr>
        <i/>
        <sz val="11"/>
        <rFont val="Arial"/>
        <family val="2"/>
      </rPr>
      <t xml:space="preserve">Siapkan </t>
    </r>
    <r>
      <rPr>
        <b/>
        <i/>
        <sz val="11"/>
        <rFont val="Arial"/>
        <family val="2"/>
      </rPr>
      <t>daftar</t>
    </r>
    <r>
      <rPr>
        <i/>
        <sz val="11"/>
        <rFont val="Arial"/>
        <family val="2"/>
      </rPr>
      <t xml:space="preserve">  nama jurnal internasional terindeks/bereputasi yang dilanggan tersebut selama tiga tahun terakhir secara lengkap dan berurutan mencakup volume/nomor dan tahun penerbitannya saat kunjungan Auditor</t>
    </r>
    <r>
      <rPr>
        <sz val="11"/>
        <rFont val="Arial"/>
        <family val="2"/>
      </rPr>
      <t xml:space="preserve">
</t>
    </r>
  </si>
  <si>
    <t>Dana untuk pengadaan dan pemeliharaan bahan pustaka, peralatan pendidikan dan administrasi  (1/2/3/4)</t>
  </si>
  <si>
    <t>Persentase hasil penelitian mahasiswa yang merupakan capaian pembelajaran lulusan  (1/2/3/4)</t>
  </si>
  <si>
    <t>Tim sebagaimana dimaksud pada nomor 1) adalah:</t>
  </si>
  <si>
    <t>Penilaian proses dan hasil penelitian dilakukan secara terintegrasi dengan prinsip penilaian edukatif, objektif, akuntabel, dan transparan (Y/T)</t>
  </si>
  <si>
    <t>Setiap dosen minimal memiliki 1 judul penelitian setiap tahun (Y/T)</t>
  </si>
  <si>
    <t>Pengawasan seluruh kegiatan pembelajaran sesuai dengan visi, misi program studi (Y/T)</t>
  </si>
  <si>
    <t>Pengawasan pengelolaan pembelajaran  dilakukan dengan sistem informasi dan teknologi yang terintegrasi (Y/T)</t>
  </si>
  <si>
    <t>Pengawasan pengelolaan pembelajaran  dilakukan: 1) oleh pimpinan program studi; 2) oleh fakultas; 3) melalui sistem penjaminan mutu internal (1/2/3)</t>
  </si>
  <si>
    <t>Ada standar hasil PkM sebagai kriteria minimal dalam menerapkan, mengamalkan, dan membudayakan IPTEK (Y/T)</t>
  </si>
  <si>
    <t>PkM memanfaatkan pengetahuan dan teknologi untuk memajukan kesejahteraan masyarakat dan kehidupan bangsa (Y/T)</t>
  </si>
  <si>
    <t>Hasil kegiatan PkM dapat dipertanggungjawabkan secara akademis, moral dan etika, dan dapat:</t>
  </si>
  <si>
    <t>Hasil PkM didiseminasikan minimal di tingkat jurusan (Y/T)</t>
  </si>
  <si>
    <t>Hasil PkM berbentuk:</t>
  </si>
  <si>
    <t>Standar Proses Pengabdian kepada Masyarakat (PkM)</t>
  </si>
  <si>
    <t>Kegiatan PkM  berupa:</t>
  </si>
  <si>
    <t>Proses PkM yang dibiayai UNY mengikuti tahapan berikut:</t>
  </si>
  <si>
    <t>Struktur proposal mengacu pada skim PkM yang dikeluarkan oleh LPPM (Y/T)</t>
  </si>
  <si>
    <t>Setiap proposal PkM dievaluasi oleh Tim yang ditunjuk oleh fakultas atau LPPM (Y/T)</t>
  </si>
  <si>
    <t>Hasil evaluasi PkM disampaikan kepada pengusul dan ditayangkan melalui web (Y/T)</t>
  </si>
  <si>
    <t>PkM yang diterima mendukung dan mengarah pencapaian visi dan misi UNY (Y/T)</t>
  </si>
  <si>
    <t>Hasil PkM didiseminasikan (Y/T)</t>
  </si>
  <si>
    <t>Pelaksana menyerahkan laporan hasil akhir PkM kepada fakultas/atau LPPM (Y/T)</t>
  </si>
  <si>
    <t>Pelaksana kegiatan PkM membuat artikel publikasi yang siap terbit (Y/T)</t>
  </si>
  <si>
    <t>Kegiatan PkM mempertimbangkan standar mutu, menjamin keselamatan kerja, kesehatan, kenyamanan, keamanan pelaksana, masyarakat, dan lingkungan (1/2/3/4)</t>
  </si>
  <si>
    <t>Ketua dan anggota pelaksana kegiatan PkM memiliki kualifikasi pendidikan dan jabatan (Y/T)</t>
  </si>
  <si>
    <t>Standar Sarana dan Prasarana Pengabdian kepada Masyarakat (PkM)</t>
  </si>
  <si>
    <t>UNY menyediakan sarana dan prasarana untuk menunjang kegiatan PkM (Y/T)</t>
  </si>
  <si>
    <t>UNY mendorong dan memfasilitasi dosen untuk melakukan kerja sama dalam kegiatan PkM (Y/T)</t>
  </si>
  <si>
    <t>Standar Hasil Pengabdian kepada Masyarakat (PkM)</t>
  </si>
  <si>
    <t>Standar Isi Pengabdian kepada Masyarakat (PkM)</t>
  </si>
  <si>
    <t>Kedalaman dan keluasan materi PkM disusun oleh LPPM dan ditetapkan oleh Rektor (Y/T)</t>
  </si>
  <si>
    <t>Kedalaman dan keluasan materi PkM bersumber dari hasil penelitian atau pengembangan IPTEK (Y/T)</t>
  </si>
  <si>
    <t>Pendanaan kegiatan PkM mengacu pada skim PkM yang ditawarkan oleh fakultas atau LPPM (Y/T)</t>
  </si>
  <si>
    <t>diseminasi hasil PkM (Y/T)</t>
  </si>
  <si>
    <r>
      <t xml:space="preserve">Letter of Intent (Lol) </t>
    </r>
    <r>
      <rPr>
        <sz val="11"/>
        <rFont val="Arial"/>
        <family val="2"/>
      </rPr>
      <t>(Y/T)</t>
    </r>
  </si>
  <si>
    <r>
      <t>Nota kesepahaman (</t>
    </r>
    <r>
      <rPr>
        <i/>
        <sz val="11"/>
        <rFont val="Arial"/>
        <family val="2"/>
      </rPr>
      <t>MoU</t>
    </r>
    <r>
      <rPr>
        <sz val="11"/>
        <rFont val="Arial"/>
        <family val="2"/>
      </rPr>
      <t>) (Y/T)</t>
    </r>
  </si>
  <si>
    <r>
      <t>Surat perjanjian kerja sama (</t>
    </r>
    <r>
      <rPr>
        <i/>
        <sz val="11"/>
        <rFont val="Arial"/>
        <family val="2"/>
      </rPr>
      <t>MoA</t>
    </r>
    <r>
      <rPr>
        <sz val="11"/>
        <rFont val="Arial"/>
        <family val="2"/>
      </rPr>
      <t>) (Y/T)</t>
    </r>
  </si>
  <si>
    <r>
      <t xml:space="preserve">Ada </t>
    </r>
    <r>
      <rPr>
        <i/>
        <sz val="11"/>
        <rFont val="Arial"/>
        <family val="2"/>
      </rPr>
      <t>Lol</t>
    </r>
    <r>
      <rPr>
        <sz val="11"/>
        <rFont val="Arial"/>
        <family val="2"/>
      </rPr>
      <t xml:space="preserve"> yang berupa dokumen yang memuat pernyataan minat kerja sama antara UNY/unit kerja dengan mitra kerja sama (Y/T)</t>
    </r>
  </si>
  <si>
    <r>
      <t>Ada Nota kesepahaman (</t>
    </r>
    <r>
      <rPr>
        <i/>
        <sz val="11"/>
        <rFont val="Arial"/>
        <family val="2"/>
      </rPr>
      <t>MoU</t>
    </r>
    <r>
      <rPr>
        <sz val="11"/>
        <rFont val="Arial"/>
        <family val="2"/>
      </rPr>
      <t>) berupa dokumen yang memuat pengertian dan kesepakatan kerja sama antara UNY dengan mitra kerja sama (Y/T)</t>
    </r>
  </si>
  <si>
    <r>
      <t>Ada perjanjian kerja sama (</t>
    </r>
    <r>
      <rPr>
        <i/>
        <sz val="11"/>
        <rFont val="Arial"/>
        <family val="2"/>
      </rPr>
      <t>MoA</t>
    </r>
    <r>
      <rPr>
        <sz val="11"/>
        <rFont val="Arial"/>
        <family val="2"/>
      </rPr>
      <t>) berupa dokumen perjanjian yang memuat rincian mengenai tujuan, aktivitas, kewajiban dan hak, pendanaan, dan sanksi serta berbagai kesepakatan lainnya yang telah disetujui dan disepakati oleh pihak UNY/unit kerja dengan mitra kerja sama (Y/T)</t>
    </r>
  </si>
  <si>
    <t>Ada standar pendanaan dan pembiayaan penelitian yang merupakan kriteria minimal sumber dan mekanisme pendanaan dan pembiayaan penelitian (Y/T)</t>
  </si>
  <si>
    <t>Kriteria minimal tentang kedalaman dan keluasan materi PkM berdasarkan standar isi PkM (Y/T)</t>
  </si>
  <si>
    <t>Ketersediaan aksesibilitas sarana dan prasarana bagi mahasiswa, dosen, dan karyawan yang berkebutuhan khusus:</t>
  </si>
  <si>
    <t>Sheet KaProdi</t>
  </si>
  <si>
    <t>Sheet PPG</t>
  </si>
  <si>
    <t>Sheet WD1</t>
  </si>
  <si>
    <t>Sheet WD2</t>
  </si>
  <si>
    <t>Sheet WD3</t>
  </si>
  <si>
    <t>Sheet petunjuk</t>
  </si>
  <si>
    <t>berisi petunjuk umum pengisian instrumen</t>
  </si>
  <si>
    <r>
      <t xml:space="preserve">diisi oleh </t>
    </r>
    <r>
      <rPr>
        <b/>
        <sz val="12"/>
        <rFont val="Arial"/>
        <family val="2"/>
      </rPr>
      <t>Ketua Program Studi semua jenjang D3, S1, S2 dan S3</t>
    </r>
  </si>
  <si>
    <r>
      <t xml:space="preserve">diisi oleh </t>
    </r>
    <r>
      <rPr>
        <b/>
        <sz val="12"/>
        <rFont val="Arial"/>
        <family val="2"/>
      </rPr>
      <t xml:space="preserve">Ketua Program Studi </t>
    </r>
    <r>
      <rPr>
        <sz val="12"/>
        <rFont val="Arial"/>
        <family val="2"/>
      </rPr>
      <t xml:space="preserve">atau </t>
    </r>
    <r>
      <rPr>
        <b/>
        <sz val="12"/>
        <rFont val="Arial"/>
        <family val="2"/>
      </rPr>
      <t>Pengelola PPG di program studi</t>
    </r>
  </si>
  <si>
    <r>
      <t>diisi oleh</t>
    </r>
    <r>
      <rPr>
        <b/>
        <sz val="12"/>
        <rFont val="Arial"/>
        <family val="2"/>
      </rPr>
      <t xml:space="preserve"> Wakil Dekan 1 </t>
    </r>
    <r>
      <rPr>
        <sz val="12"/>
        <rFont val="Arial"/>
        <family val="2"/>
      </rPr>
      <t xml:space="preserve">semua Fakultas  atau </t>
    </r>
    <r>
      <rPr>
        <b/>
        <sz val="12"/>
        <rFont val="Arial"/>
        <family val="2"/>
      </rPr>
      <t xml:space="preserve">Wakil Direktur 1 </t>
    </r>
    <r>
      <rPr>
        <sz val="12"/>
        <rFont val="Arial"/>
        <family val="2"/>
      </rPr>
      <t xml:space="preserve"> pascasarjana</t>
    </r>
  </si>
  <si>
    <r>
      <t xml:space="preserve">diisi oleh </t>
    </r>
    <r>
      <rPr>
        <b/>
        <sz val="12"/>
        <rFont val="Arial"/>
        <family val="2"/>
      </rPr>
      <t xml:space="preserve">Wakil Dekan 2 </t>
    </r>
    <r>
      <rPr>
        <sz val="12"/>
        <rFont val="Arial"/>
        <family val="2"/>
      </rPr>
      <t xml:space="preserve">semua Fakultas  atau </t>
    </r>
    <r>
      <rPr>
        <b/>
        <sz val="12"/>
        <rFont val="Arial"/>
        <family val="2"/>
      </rPr>
      <t>Wakil Direktur 2</t>
    </r>
    <r>
      <rPr>
        <sz val="12"/>
        <rFont val="Arial"/>
        <family val="2"/>
      </rPr>
      <t xml:space="preserve">  pascasarjana</t>
    </r>
  </si>
  <si>
    <r>
      <t xml:space="preserve">diisi oleh </t>
    </r>
    <r>
      <rPr>
        <b/>
        <sz val="12"/>
        <rFont val="Arial"/>
        <family val="2"/>
      </rPr>
      <t>Wakil Dekan 3</t>
    </r>
    <r>
      <rPr>
        <sz val="12"/>
        <rFont val="Arial"/>
        <family val="2"/>
      </rPr>
      <t xml:space="preserve"> semua Fakultas  atau </t>
    </r>
    <r>
      <rPr>
        <b/>
        <sz val="12"/>
        <rFont val="Arial"/>
        <family val="2"/>
      </rPr>
      <t xml:space="preserve">Wakil Direktur 1 </t>
    </r>
    <r>
      <rPr>
        <sz val="12"/>
        <rFont val="Arial"/>
        <family val="2"/>
      </rPr>
      <t xml:space="preserve"> pascasarjana</t>
    </r>
  </si>
  <si>
    <t>File instrumen ini terdiri atas 6 sheet, yang diisi oleh masing-masing pengelola prodi/fakultas/program pascasarjana, sesuai dengan nama sheet, sebagai berikut:</t>
  </si>
  <si>
    <t>Berikut adalah petunjuk lebih rinci pengisian instrumen pada setiap sheet</t>
  </si>
  <si>
    <r>
      <rPr>
        <sz val="12"/>
        <rFont val="Arial"/>
        <family val="2"/>
      </rPr>
      <t>Kirimkan file tersebut ke email:</t>
    </r>
    <r>
      <rPr>
        <b/>
        <sz val="12"/>
        <rFont val="Arial"/>
        <family val="2"/>
      </rPr>
      <t xml:space="preserve"> puspenjamu@uny.ac.id</t>
    </r>
  </si>
  <si>
    <r>
      <rPr>
        <sz val="12"/>
        <rFont val="Arial"/>
        <family val="2"/>
      </rPr>
      <t>Setelah selesai mengisi instrumen ini, simpan file dengan nama yang mencirikan identitas pengisi instrumen,</t>
    </r>
    <r>
      <rPr>
        <b/>
        <sz val="12"/>
        <rFont val="Arial"/>
        <family val="2"/>
      </rPr>
      <t xml:space="preserve"> misal WD1_FBS;  S1_PendMatematika</t>
    </r>
  </si>
  <si>
    <t>Ada pusat sumber belajar di tingkat fakultas  (Y/T)</t>
  </si>
  <si>
    <t>Pusat sumber belajar (Pusat Pengembangan Kurikulum, Instruksional, dan Sumber Belajar LPPMP) a) menyusun, b) mengembangkan, dan c) menyediakan:</t>
  </si>
  <si>
    <t>Pusat sumber belajar (Pusat Pengembangan Kurikulum, Instruksional, dan Sumber Belajar LPPMP) dipimpin oleh seorang ahli dibantu tim paling sedikit terdiri atas ahli dalam bidang:</t>
  </si>
  <si>
    <r>
      <t xml:space="preserve">Standar penelitian Program </t>
    </r>
    <r>
      <rPr>
        <b/>
        <sz val="11"/>
        <rFont val="Arial"/>
        <family val="2"/>
      </rPr>
      <t>Sarjana dan Pascasarjana Kependidikan</t>
    </r>
    <r>
      <rPr>
        <sz val="11"/>
        <rFont val="Arial"/>
        <family val="2"/>
      </rPr>
      <t xml:space="preserve"> mencakup:</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</si>
</sst>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4"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2"/>
      <color theme="1"/>
      <name val="Calibri"/>
      <family val="2"/>
      <scheme val="minor"/>
    </font>
    <font>
      <u/>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Calibri"/>
      <family val="2"/>
      <scheme val="minor"/>
    </font>
    <font>
      <b/>
      <sz val="9"/>
      <color indexed="81"/>
      <name val="Tahoma"/>
      <charset val="1"/>
    </font>
    <font>
      <b/>
      <sz val="12"/>
      <name val="Calibri"/>
      <family val="2"/>
      <scheme val="minor"/>
    </font>
    <font>
      <b/>
      <sz val="14"/>
      <color theme="1"/>
      <name val="Calibri"/>
      <family val="2"/>
      <scheme val="minor"/>
    </font>
    <font>
      <b/>
      <sz val="11"/>
      <color theme="0"/>
      <name val="Calibri"/>
      <family val="2"/>
      <scheme val="minor"/>
    </font>
    <font>
      <sz val="11"/>
      <color theme="0"/>
      <name val="Calibri"/>
      <family val="2"/>
      <scheme val="minor"/>
    </font>
    <font>
      <sz val="12"/>
      <color indexed="81"/>
      <name val="Tahoma"/>
      <family val="2"/>
    </font>
    <font>
      <b/>
      <sz val="12"/>
      <color indexed="81"/>
      <name val="Tahoma"/>
      <family val="2"/>
    </font>
    <font>
      <sz val="12"/>
      <color theme="1"/>
      <name val="Arial"/>
      <family val="2"/>
    </font>
    <font>
      <sz val="7"/>
      <color theme="1"/>
      <name val="Times New Roman"/>
      <family val="1"/>
    </font>
    <font>
      <sz val="12"/>
      <color theme="1"/>
      <name val="Wingdings"/>
      <charset val="2"/>
    </font>
    <font>
      <i/>
      <sz val="12"/>
      <color theme="1"/>
      <name val="Arial"/>
      <family val="2"/>
    </font>
    <font>
      <b/>
      <sz val="12"/>
      <color theme="1"/>
      <name val="Arial"/>
      <family val="2"/>
    </font>
    <font>
      <b/>
      <sz val="16"/>
      <name val="Calibri"/>
      <family val="2"/>
      <scheme val="minor"/>
    </font>
    <font>
      <u/>
      <sz val="11"/>
      <name val="Calibri"/>
      <family val="2"/>
      <scheme val="minor"/>
    </font>
    <font>
      <sz val="9"/>
      <color indexed="81"/>
      <name val="Arial"/>
      <family val="2"/>
    </font>
    <font>
      <b/>
      <sz val="18"/>
      <name val="Calibri"/>
      <family val="2"/>
      <scheme val="minor"/>
    </font>
    <font>
      <b/>
      <sz val="14"/>
      <name val="Calibri"/>
      <family val="2"/>
      <scheme val="minor"/>
    </font>
    <font>
      <sz val="12"/>
      <name val="Bookman Old Style"/>
      <family val="1"/>
    </font>
    <font>
      <b/>
      <sz val="16"/>
      <color theme="1"/>
      <name val="Arial"/>
      <family val="2"/>
    </font>
    <font>
      <sz val="11"/>
      <color theme="1"/>
      <name val="Arial"/>
      <family val="2"/>
    </font>
    <font>
      <sz val="11"/>
      <color theme="0"/>
      <name val="Arial"/>
      <family val="2"/>
    </font>
    <font>
      <b/>
      <sz val="11"/>
      <color theme="1"/>
      <name val="Arial"/>
      <family val="2"/>
    </font>
    <font>
      <b/>
      <sz val="18"/>
      <name val="Arial"/>
      <family val="2"/>
    </font>
    <font>
      <sz val="11"/>
      <name val="Arial"/>
      <family val="2"/>
    </font>
    <font>
      <b/>
      <sz val="14"/>
      <name val="Arial"/>
      <family val="2"/>
    </font>
    <font>
      <b/>
      <sz val="11"/>
      <name val="Arial"/>
      <family val="2"/>
    </font>
    <font>
      <b/>
      <sz val="11"/>
      <color theme="0"/>
      <name val="Arial"/>
      <family val="2"/>
    </font>
    <font>
      <i/>
      <sz val="11"/>
      <color theme="1"/>
      <name val="Arial"/>
      <family val="2"/>
    </font>
    <font>
      <u/>
      <sz val="11"/>
      <color theme="10"/>
      <name val="Arial"/>
      <family val="2"/>
    </font>
    <font>
      <b/>
      <sz val="12"/>
      <name val="Arial"/>
      <family val="2"/>
    </font>
    <font>
      <sz val="10"/>
      <name val="Arial"/>
      <family val="2"/>
    </font>
    <font>
      <b/>
      <u/>
      <sz val="11"/>
      <name val="Arial"/>
      <family val="2"/>
    </font>
    <font>
      <u/>
      <sz val="11"/>
      <name val="Arial"/>
      <family val="2"/>
    </font>
    <font>
      <i/>
      <sz val="11"/>
      <name val="Arial"/>
      <family val="2"/>
    </font>
    <font>
      <b/>
      <sz val="16"/>
      <name val="Arial"/>
      <family val="2"/>
    </font>
    <font>
      <b/>
      <i/>
      <sz val="11"/>
      <name val="Arial"/>
      <family val="2"/>
    </font>
    <font>
      <b/>
      <sz val="12"/>
      <color theme="0"/>
      <name val="Arial"/>
      <family val="2"/>
    </font>
    <font>
      <sz val="12"/>
      <name val="Arial"/>
      <family val="2"/>
    </font>
    <font>
      <sz val="12"/>
      <color theme="0"/>
      <name val="Arial"/>
      <family val="2"/>
    </font>
    <font>
      <u/>
      <sz val="14"/>
      <color theme="10"/>
      <name val="Calibri"/>
      <family val="2"/>
      <scheme val="minor"/>
    </font>
  </fonts>
  <fills count="7">
    <fill>
      <patternFill patternType="none"/>
    </fill>
    <fill>
      <patternFill patternType="gray125"/>
    </fill>
    <fill>
      <patternFill patternType="solid">
        <fgColor theme="7" tint="0.59999389629810485"/>
        <bgColor indexed="64"/>
      </patternFill>
    </fill>
    <fill>
      <patternFill patternType="solid">
        <fgColor rgb="FF33CCFF"/>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544">
    <xf numFmtId="0" fontId="0" fillId="0" borderId="0" xfId="0"/>
    <xf numFmtId="0" fontId="2" fillId="0" borderId="0" xfId="0" applyFont="1"/>
    <xf numFmtId="0" fontId="0" fillId="0" borderId="0" xfId="0" applyAlignment="1">
      <alignment vertical="top"/>
    </xf>
    <xf numFmtId="0" fontId="0" fillId="0" borderId="0" xfId="0" applyFill="1" applyBorder="1" applyAlignment="1">
      <alignment horizontal="center" vertical="top"/>
    </xf>
    <xf numFmtId="0" fontId="0" fillId="0" borderId="0" xfId="0" applyFill="1" applyAlignment="1">
      <alignment vertical="top"/>
    </xf>
    <xf numFmtId="0" fontId="0" fillId="0" borderId="1" xfId="0" applyFill="1" applyBorder="1" applyAlignment="1" applyProtection="1">
      <alignment horizontal="center" vertical="top"/>
      <protection locked="0"/>
    </xf>
    <xf numFmtId="0" fontId="0" fillId="0" borderId="0" xfId="0" applyAlignment="1">
      <alignment wrapText="1"/>
    </xf>
    <xf numFmtId="0" fontId="0" fillId="0" borderId="0" xfId="0" applyFill="1" applyBorder="1" applyAlignment="1">
      <alignment vertical="top" wrapText="1"/>
    </xf>
    <xf numFmtId="0" fontId="6" fillId="0" borderId="0" xfId="2" applyProtection="1">
      <protection locked="0"/>
    </xf>
    <xf numFmtId="0" fontId="0" fillId="0" borderId="0" xfId="0" applyFont="1"/>
    <xf numFmtId="0" fontId="0" fillId="0" borderId="0" xfId="0" applyFont="1" applyAlignment="1">
      <alignment vertical="top"/>
    </xf>
    <xf numFmtId="0" fontId="0" fillId="0" borderId="0" xfId="0" applyFill="1" applyBorder="1" applyAlignment="1"/>
    <xf numFmtId="0" fontId="0" fillId="0" borderId="0" xfId="0" applyFont="1" applyAlignment="1">
      <alignment horizontal="left" vertical="top" wrapText="1"/>
    </xf>
    <xf numFmtId="0" fontId="0" fillId="0" borderId="0" xfId="0" applyFont="1" applyAlignment="1">
      <alignment horizontal="left" vertical="top"/>
    </xf>
    <xf numFmtId="0" fontId="0" fillId="0" borderId="1" xfId="0" applyFont="1" applyFill="1" applyBorder="1" applyAlignment="1" applyProtection="1">
      <alignment horizontal="center" vertical="top"/>
      <protection locked="0"/>
    </xf>
    <xf numFmtId="0" fontId="0" fillId="0" borderId="0" xfId="0" applyFont="1" applyAlignment="1">
      <alignment vertical="top" wrapText="1"/>
    </xf>
    <xf numFmtId="0" fontId="0" fillId="0" borderId="0" xfId="0" applyFont="1" applyAlignment="1">
      <alignment wrapText="1"/>
    </xf>
    <xf numFmtId="0" fontId="0" fillId="0" borderId="0" xfId="0" applyFont="1" applyAlignment="1">
      <alignment vertical="center"/>
    </xf>
    <xf numFmtId="0" fontId="0" fillId="0" borderId="0" xfId="0" applyFont="1" applyFill="1" applyBorder="1" applyAlignment="1">
      <alignment vertical="top"/>
    </xf>
    <xf numFmtId="0" fontId="0" fillId="0" borderId="0" xfId="0" applyFont="1" applyAlignment="1">
      <alignment horizontal="left" vertical="top" wrapText="1"/>
    </xf>
    <xf numFmtId="0" fontId="0" fillId="0" borderId="0" xfId="0" applyFont="1" applyAlignment="1">
      <alignment horizontal="left" vertical="top"/>
    </xf>
    <xf numFmtId="0" fontId="0" fillId="0" borderId="0" xfId="0" applyFont="1" applyFill="1" applyBorder="1" applyAlignment="1">
      <alignment horizontal="left" vertical="top" wrapText="1"/>
    </xf>
    <xf numFmtId="0" fontId="0" fillId="0" borderId="0" xfId="0" applyFill="1"/>
    <xf numFmtId="0" fontId="0" fillId="0" borderId="0" xfId="0" applyFont="1" applyFill="1"/>
    <xf numFmtId="0" fontId="0" fillId="0" borderId="0" xfId="0" applyFont="1" applyFill="1" applyAlignment="1">
      <alignment vertical="top" wrapText="1"/>
    </xf>
    <xf numFmtId="0" fontId="0" fillId="0" borderId="0" xfId="0" applyFont="1" applyFill="1" applyAlignment="1">
      <alignment vertical="top"/>
    </xf>
    <xf numFmtId="0" fontId="0" fillId="0" borderId="0" xfId="0" applyFont="1" applyFill="1" applyBorder="1" applyAlignment="1">
      <alignment horizontal="left" vertical="top"/>
    </xf>
    <xf numFmtId="0" fontId="0" fillId="0" borderId="0" xfId="0" applyFont="1" applyFill="1" applyAlignment="1">
      <alignment horizontal="left" vertical="top" wrapText="1"/>
    </xf>
    <xf numFmtId="0" fontId="0" fillId="0" borderId="0" xfId="0" applyAlignment="1"/>
    <xf numFmtId="0" fontId="6" fillId="0" borderId="0" xfId="2" applyAlignment="1" applyProtection="1">
      <alignment vertical="top"/>
      <protection locked="0"/>
    </xf>
    <xf numFmtId="0" fontId="7" fillId="0" borderId="0" xfId="0" applyFont="1" applyAlignment="1">
      <alignment vertical="top" wrapText="1"/>
    </xf>
    <xf numFmtId="0" fontId="7" fillId="0" borderId="0" xfId="0" applyFont="1" applyAlignment="1">
      <alignment wrapText="1"/>
    </xf>
    <xf numFmtId="0" fontId="0" fillId="0" borderId="0" xfId="0" applyAlignment="1">
      <alignment vertical="top"/>
    </xf>
    <xf numFmtId="0" fontId="0" fillId="0" borderId="0" xfId="0" applyFont="1" applyFill="1" applyBorder="1"/>
    <xf numFmtId="0" fontId="0" fillId="0" borderId="0" xfId="0" applyFill="1" applyBorder="1"/>
    <xf numFmtId="0" fontId="0" fillId="0" borderId="0" xfId="0" applyFont="1" applyFill="1" applyAlignment="1">
      <alignment horizontal="center"/>
    </xf>
    <xf numFmtId="0" fontId="0" fillId="0" borderId="0" xfId="0" applyFont="1" applyFill="1" applyAlignment="1">
      <alignment horizontal="right"/>
    </xf>
    <xf numFmtId="0" fontId="6" fillId="0" borderId="0" xfId="2" applyAlignment="1">
      <alignment vertical="top"/>
    </xf>
    <xf numFmtId="0" fontId="6" fillId="0" borderId="0" xfId="2" applyAlignment="1">
      <alignment horizontal="left" vertical="top"/>
    </xf>
    <xf numFmtId="0" fontId="6" fillId="0" borderId="0" xfId="2" applyFill="1" applyAlignment="1">
      <alignment vertical="top"/>
    </xf>
    <xf numFmtId="0" fontId="6" fillId="0" borderId="0" xfId="2" applyFill="1" applyBorder="1" applyAlignment="1">
      <alignment vertical="top"/>
    </xf>
    <xf numFmtId="0" fontId="6" fillId="0" borderId="0" xfId="2"/>
    <xf numFmtId="0" fontId="6" fillId="0" borderId="0" xfId="2" applyAlignment="1">
      <alignment vertical="top" wrapText="1"/>
    </xf>
    <xf numFmtId="0" fontId="6" fillId="0" borderId="0" xfId="2" applyFill="1" applyAlignment="1">
      <alignment vertical="top" wrapText="1"/>
    </xf>
    <xf numFmtId="0" fontId="2" fillId="0" borderId="0" xfId="0" applyFont="1" applyFill="1"/>
    <xf numFmtId="0" fontId="0" fillId="0" borderId="0" xfId="0" applyFill="1" applyAlignment="1">
      <alignment vertical="top" wrapText="1"/>
    </xf>
    <xf numFmtId="0" fontId="0" fillId="0" borderId="0" xfId="0" applyFill="1" applyAlignment="1" applyProtection="1">
      <alignment vertical="top" wrapText="1"/>
    </xf>
    <xf numFmtId="9" fontId="0" fillId="0" borderId="0" xfId="1" applyFont="1" applyFill="1" applyBorder="1" applyAlignment="1" applyProtection="1">
      <alignment horizontal="center" vertical="top" wrapText="1"/>
    </xf>
    <xf numFmtId="0" fontId="4" fillId="0" borderId="0" xfId="0" applyFont="1" applyFill="1" applyAlignment="1">
      <alignment horizontal="center" vertical="center" wrapText="1"/>
    </xf>
    <xf numFmtId="0" fontId="0" fillId="0" borderId="0" xfId="0" applyFill="1" applyAlignment="1">
      <alignment horizontal="center"/>
    </xf>
    <xf numFmtId="0" fontId="0" fillId="0" borderId="0" xfId="0" applyFill="1" applyAlignment="1"/>
    <xf numFmtId="0" fontId="2" fillId="0" borderId="0" xfId="0" applyFont="1" applyFill="1" applyAlignment="1">
      <alignment horizontal="right" vertical="top"/>
    </xf>
    <xf numFmtId="0" fontId="0" fillId="0" borderId="0" xfId="0" applyFill="1" applyAlignment="1">
      <alignment horizontal="right"/>
    </xf>
    <xf numFmtId="0" fontId="2" fillId="0" borderId="0" xfId="0" applyFont="1" applyAlignment="1"/>
    <xf numFmtId="0" fontId="2" fillId="0" borderId="0" xfId="0" applyFont="1" applyFill="1" applyAlignment="1">
      <alignment vertical="top"/>
    </xf>
    <xf numFmtId="0" fontId="2" fillId="0" borderId="0" xfId="0" applyFont="1" applyFill="1" applyAlignment="1" applyProtection="1">
      <alignment vertical="top"/>
      <protection locked="0"/>
    </xf>
    <xf numFmtId="0" fontId="2" fillId="0" borderId="0" xfId="0" applyFont="1" applyFill="1" applyProtection="1"/>
    <xf numFmtId="0" fontId="2" fillId="0" borderId="0" xfId="0" applyFont="1" applyFill="1" applyAlignment="1">
      <alignment horizontal="right"/>
    </xf>
    <xf numFmtId="0" fontId="0" fillId="0" borderId="0" xfId="0" applyFill="1" applyAlignment="1">
      <alignment horizontal="center" vertical="top"/>
    </xf>
    <xf numFmtId="0" fontId="2" fillId="0" borderId="0" xfId="0" applyFont="1" applyFill="1" applyAlignment="1">
      <alignment horizontal="center" vertical="top" wrapText="1"/>
    </xf>
    <xf numFmtId="0" fontId="2" fillId="0" borderId="0" xfId="0" applyFont="1" applyFill="1" applyAlignment="1">
      <alignment horizontal="center" vertical="center" wrapText="1"/>
    </xf>
    <xf numFmtId="0" fontId="6" fillId="0" borderId="0" xfId="2" applyFill="1" applyAlignment="1" applyProtection="1">
      <alignment horizontal="center" vertical="top"/>
      <protection locked="0"/>
    </xf>
    <xf numFmtId="9" fontId="0" fillId="0" borderId="0" xfId="1" applyFont="1" applyFill="1" applyAlignment="1" applyProtection="1">
      <alignment horizontal="center" vertical="top" wrapText="1"/>
    </xf>
    <xf numFmtId="9" fontId="0" fillId="0" borderId="0" xfId="0" applyNumberFormat="1" applyFill="1"/>
    <xf numFmtId="0" fontId="0" fillId="0" borderId="0" xfId="0" applyFill="1" applyBorder="1" applyAlignment="1" applyProtection="1">
      <alignment horizontal="center" vertical="top"/>
      <protection locked="0"/>
    </xf>
    <xf numFmtId="0" fontId="2" fillId="0" borderId="0" xfId="0" applyFont="1" applyFill="1" applyAlignment="1">
      <alignment horizontal="center"/>
    </xf>
    <xf numFmtId="9" fontId="2" fillId="0" borderId="0" xfId="0" applyNumberFormat="1" applyFont="1" applyFill="1" applyAlignment="1">
      <alignment horizontal="center" vertical="top" wrapText="1"/>
    </xf>
    <xf numFmtId="0" fontId="0" fillId="0" borderId="0" xfId="0" applyFill="1" applyAlignment="1">
      <alignment horizontal="left"/>
    </xf>
    <xf numFmtId="9" fontId="2" fillId="0" borderId="0" xfId="1" applyFont="1" applyFill="1" applyAlignment="1" applyProtection="1">
      <alignment horizontal="center" vertical="top" wrapText="1"/>
    </xf>
    <xf numFmtId="0" fontId="4" fillId="0" borderId="0" xfId="0" applyFont="1" applyFill="1" applyAlignment="1">
      <alignment horizontal="center" vertical="top" wrapText="1"/>
    </xf>
    <xf numFmtId="0" fontId="6" fillId="0" borderId="0" xfId="2" applyFill="1" applyAlignment="1" applyProtection="1">
      <alignment horizontal="center" vertical="top" wrapText="1"/>
      <protection locked="0"/>
    </xf>
    <xf numFmtId="0" fontId="0" fillId="0" borderId="0" xfId="0" applyFill="1" applyAlignment="1">
      <alignment horizontal="right" vertical="top"/>
    </xf>
    <xf numFmtId="9" fontId="0" fillId="0" borderId="0" xfId="1" applyFont="1" applyFill="1" applyAlignment="1">
      <alignment horizontal="center" vertical="top" wrapText="1"/>
    </xf>
    <xf numFmtId="0" fontId="0" fillId="0" borderId="0" xfId="0" applyFont="1" applyFill="1" applyAlignment="1">
      <alignment horizontal="center" vertical="top"/>
    </xf>
    <xf numFmtId="0" fontId="0" fillId="0" borderId="0" xfId="0" applyFont="1" applyFill="1" applyBorder="1" applyAlignment="1" applyProtection="1">
      <alignment horizontal="center" vertical="top"/>
      <protection locked="0"/>
    </xf>
    <xf numFmtId="0" fontId="8" fillId="0" borderId="0" xfId="0" applyFont="1" applyFill="1" applyAlignment="1">
      <alignment vertical="top"/>
    </xf>
    <xf numFmtId="0" fontId="10" fillId="0" borderId="0" xfId="0" applyFont="1" applyFill="1" applyAlignment="1">
      <alignment vertical="top"/>
    </xf>
    <xf numFmtId="0" fontId="0" fillId="0" borderId="1" xfId="0" applyFont="1" applyFill="1" applyBorder="1" applyAlignment="1">
      <alignment horizontal="center"/>
    </xf>
    <xf numFmtId="0" fontId="0" fillId="0" borderId="0" xfId="0" applyFont="1" applyFill="1" applyBorder="1" applyAlignment="1">
      <alignment horizontal="center"/>
    </xf>
    <xf numFmtId="0" fontId="7" fillId="0" borderId="0" xfId="0" applyFont="1" applyFill="1" applyAlignment="1">
      <alignment horizontal="left"/>
    </xf>
    <xf numFmtId="0" fontId="0" fillId="0" borderId="0" xfId="0" applyFont="1" applyFill="1" applyAlignment="1">
      <alignment horizontal="left" vertical="top" wrapText="1"/>
    </xf>
    <xf numFmtId="0" fontId="0" fillId="0" borderId="0" xfId="0" applyFont="1" applyFill="1" applyAlignment="1">
      <alignment horizontal="left" vertical="top"/>
    </xf>
    <xf numFmtId="0" fontId="0" fillId="0" borderId="0" xfId="0" applyFill="1" applyAlignment="1">
      <alignment horizontal="left" vertical="top" wrapText="1"/>
    </xf>
    <xf numFmtId="0" fontId="4" fillId="0" borderId="0" xfId="0" applyFont="1" applyFill="1" applyAlignment="1">
      <alignment horizontal="center"/>
    </xf>
    <xf numFmtId="0" fontId="0" fillId="0" borderId="0" xfId="0" applyFill="1" applyAlignment="1">
      <alignment horizontal="left" vertical="top"/>
    </xf>
    <xf numFmtId="0" fontId="2" fillId="0" borderId="0" xfId="0" applyFont="1" applyFill="1" applyAlignment="1">
      <alignment horizontal="center" vertical="center"/>
    </xf>
    <xf numFmtId="9" fontId="2" fillId="0" borderId="0" xfId="1" applyFont="1" applyFill="1" applyAlignment="1">
      <alignment horizontal="center" vertical="top" wrapText="1"/>
    </xf>
    <xf numFmtId="0" fontId="0" fillId="0" borderId="0" xfId="0" applyFill="1" applyBorder="1" applyAlignment="1">
      <alignment horizontal="center"/>
    </xf>
    <xf numFmtId="0" fontId="0" fillId="0" borderId="0" xfId="0" applyFont="1" applyFill="1" applyBorder="1" applyAlignment="1">
      <alignment horizontal="center" vertical="top"/>
    </xf>
    <xf numFmtId="0" fontId="0" fillId="0" borderId="0" xfId="0" applyFont="1" applyFill="1" applyBorder="1" applyAlignment="1">
      <alignment vertical="top" wrapText="1"/>
    </xf>
    <xf numFmtId="0" fontId="6" fillId="0" borderId="0" xfId="2" applyFill="1" applyBorder="1" applyAlignment="1" applyProtection="1">
      <alignment horizontal="center" vertical="top" wrapText="1"/>
      <protection locked="0"/>
    </xf>
    <xf numFmtId="0" fontId="0" fillId="0" borderId="0" xfId="0" applyFill="1" applyBorder="1" applyAlignment="1">
      <alignment vertical="top"/>
    </xf>
    <xf numFmtId="0" fontId="0" fillId="0" borderId="0" xfId="0" applyFill="1" applyBorder="1" applyAlignment="1">
      <alignment horizontal="right"/>
    </xf>
    <xf numFmtId="0" fontId="4" fillId="0" borderId="0" xfId="0" applyFont="1" applyFill="1" applyBorder="1" applyAlignment="1">
      <alignment horizontal="center" vertical="center" wrapText="1"/>
    </xf>
    <xf numFmtId="0" fontId="2" fillId="0" borderId="0" xfId="0" applyFont="1" applyFill="1" applyBorder="1"/>
    <xf numFmtId="0" fontId="2" fillId="0" borderId="0" xfId="0" applyFont="1" applyFill="1" applyBorder="1" applyAlignment="1">
      <alignment horizontal="center" vertical="center"/>
    </xf>
    <xf numFmtId="0" fontId="2" fillId="0" borderId="0" xfId="0" applyFont="1" applyFill="1" applyBorder="1" applyAlignment="1">
      <alignment horizontal="center" vertical="top" wrapText="1"/>
    </xf>
    <xf numFmtId="0" fontId="0" fillId="0" borderId="0" xfId="0" applyFont="1" applyFill="1" applyBorder="1" applyAlignment="1">
      <alignment horizontal="right"/>
    </xf>
    <xf numFmtId="0" fontId="2" fillId="0" borderId="0" xfId="0" applyFont="1" applyFill="1" applyBorder="1" applyAlignment="1">
      <alignment horizontal="center"/>
    </xf>
    <xf numFmtId="9" fontId="0" fillId="0" borderId="0" xfId="0" applyNumberFormat="1" applyFont="1" applyFill="1" applyBorder="1" applyAlignment="1">
      <alignment horizontal="center" vertical="top" wrapText="1"/>
    </xf>
    <xf numFmtId="9" fontId="2" fillId="0" borderId="0" xfId="1" applyFont="1" applyFill="1" applyBorder="1" applyAlignment="1">
      <alignment horizontal="center" vertical="top" wrapText="1"/>
    </xf>
    <xf numFmtId="9" fontId="0" fillId="0" borderId="0" xfId="0" applyNumberFormat="1" applyFont="1" applyFill="1" applyBorder="1" applyAlignment="1">
      <alignment vertical="top" wrapText="1"/>
    </xf>
    <xf numFmtId="9" fontId="0" fillId="0" borderId="0" xfId="0" applyNumberFormat="1" applyFill="1" applyBorder="1" applyAlignment="1">
      <alignment vertical="top" wrapText="1"/>
    </xf>
    <xf numFmtId="0" fontId="0" fillId="0" borderId="0" xfId="0" applyFont="1" applyFill="1" applyBorder="1" applyAlignment="1">
      <alignment horizontal="left" vertical="top" wrapText="1" indent="1"/>
    </xf>
    <xf numFmtId="0" fontId="0" fillId="0" borderId="0" xfId="0" applyFont="1" applyFill="1" applyBorder="1" applyAlignment="1">
      <alignment horizontal="center" vertical="top" wrapText="1"/>
    </xf>
    <xf numFmtId="0" fontId="0" fillId="0" borderId="0" xfId="0" applyFill="1" applyBorder="1" applyAlignment="1">
      <alignment horizontal="left" vertical="top"/>
    </xf>
    <xf numFmtId="0" fontId="18" fillId="4" borderId="0" xfId="0" applyFont="1" applyFill="1" applyAlignment="1">
      <alignment horizontal="center"/>
    </xf>
    <xf numFmtId="0" fontId="2" fillId="0" borderId="0" xfId="0" applyFont="1" applyFill="1" applyBorder="1" applyAlignment="1">
      <alignment horizontal="center" vertical="top"/>
    </xf>
    <xf numFmtId="0" fontId="0" fillId="0" borderId="1" xfId="0" applyFont="1" applyFill="1" applyBorder="1" applyAlignment="1">
      <alignment horizontal="left" vertical="top" wrapText="1" indent="1"/>
    </xf>
    <xf numFmtId="0" fontId="0" fillId="0" borderId="1" xfId="0" applyFill="1" applyBorder="1"/>
    <xf numFmtId="0" fontId="2" fillId="0" borderId="0" xfId="0" applyFont="1" applyFill="1" applyBorder="1" applyAlignment="1">
      <alignment horizontal="left" indent="4"/>
    </xf>
    <xf numFmtId="0" fontId="2" fillId="0" borderId="0" xfId="0" applyFont="1" applyFill="1" applyBorder="1" applyAlignment="1">
      <alignment horizontal="left" indent="12"/>
    </xf>
    <xf numFmtId="0" fontId="0" fillId="0" borderId="0" xfId="0" applyFill="1" applyBorder="1" applyAlignment="1">
      <alignment horizontal="left" indent="12"/>
    </xf>
    <xf numFmtId="0" fontId="0" fillId="0" borderId="0" xfId="0" applyFill="1" applyBorder="1" applyAlignment="1">
      <alignment horizontal="left" indent="14"/>
    </xf>
    <xf numFmtId="0" fontId="2" fillId="0" borderId="0" xfId="0" applyFont="1" applyFill="1" applyBorder="1" applyAlignment="1">
      <alignment horizontal="left" indent="16"/>
    </xf>
    <xf numFmtId="0" fontId="2" fillId="0" borderId="0" xfId="0" applyFont="1" applyFill="1" applyBorder="1" applyAlignment="1" applyProtection="1">
      <alignment horizontal="left" vertical="top"/>
      <protection locked="0"/>
    </xf>
    <xf numFmtId="0" fontId="0" fillId="0" borderId="9" xfId="0" applyFont="1" applyFill="1" applyBorder="1" applyAlignment="1">
      <alignment horizontal="left" vertical="top" wrapText="1" indent="1"/>
    </xf>
    <xf numFmtId="0" fontId="0" fillId="0" borderId="1" xfId="0" applyFill="1" applyBorder="1" applyAlignment="1">
      <alignment vertical="top" wrapText="1"/>
    </xf>
    <xf numFmtId="0" fontId="0" fillId="0" borderId="1" xfId="0" applyFill="1" applyBorder="1" applyAlignment="1">
      <alignment horizontal="right"/>
    </xf>
    <xf numFmtId="0" fontId="0" fillId="0" borderId="1" xfId="0" applyFill="1" applyBorder="1" applyAlignment="1">
      <alignment horizontal="center"/>
    </xf>
    <xf numFmtId="0" fontId="0" fillId="0" borderId="1" xfId="0" applyFill="1" applyBorder="1" applyAlignment="1">
      <alignment horizontal="left"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top" wrapText="1"/>
    </xf>
    <xf numFmtId="9" fontId="0" fillId="0" borderId="1" xfId="1" applyFont="1" applyFill="1" applyBorder="1" applyAlignment="1" applyProtection="1">
      <alignment horizontal="center" vertical="top" wrapText="1"/>
    </xf>
    <xf numFmtId="0" fontId="0" fillId="0" borderId="1" xfId="0" applyFont="1" applyFill="1" applyBorder="1" applyAlignment="1">
      <alignment horizontal="right"/>
    </xf>
    <xf numFmtId="0" fontId="21" fillId="0" borderId="0" xfId="0" applyFont="1" applyAlignment="1">
      <alignment horizontal="left" vertical="center" indent="5"/>
    </xf>
    <xf numFmtId="0" fontId="21" fillId="0" borderId="0" xfId="0" applyFont="1" applyAlignment="1">
      <alignment horizontal="left" vertical="center" indent="8"/>
    </xf>
    <xf numFmtId="0" fontId="23" fillId="0" borderId="0" xfId="0" applyFont="1" applyAlignment="1">
      <alignment horizontal="left" vertical="center" indent="10"/>
    </xf>
    <xf numFmtId="0" fontId="0" fillId="0" borderId="20" xfId="0" applyFont="1" applyFill="1" applyBorder="1" applyAlignment="1">
      <alignment horizontal="center" vertical="center" textRotation="90" wrapText="1"/>
    </xf>
    <xf numFmtId="0" fontId="21" fillId="0" borderId="0" xfId="0" applyFont="1" applyAlignment="1">
      <alignment horizontal="left" vertical="center" indent="1"/>
    </xf>
    <xf numFmtId="0" fontId="0" fillId="0" borderId="1" xfId="0" applyFont="1" applyFill="1" applyBorder="1"/>
    <xf numFmtId="0" fontId="2" fillId="0" borderId="0" xfId="0" applyFont="1" applyFill="1" applyBorder="1" applyAlignment="1">
      <alignment horizontal="left" vertical="top" indent="4"/>
    </xf>
    <xf numFmtId="0" fontId="2" fillId="0" borderId="0" xfId="0" applyFont="1" applyFill="1" applyBorder="1" applyAlignment="1">
      <alignment horizontal="left" vertical="top"/>
    </xf>
    <xf numFmtId="0" fontId="2" fillId="0" borderId="0" xfId="0" applyFont="1" applyFill="1" applyBorder="1" applyAlignment="1">
      <alignment horizontal="right"/>
    </xf>
    <xf numFmtId="0" fontId="2" fillId="5" borderId="19" xfId="0" applyFont="1" applyFill="1" applyBorder="1" applyAlignment="1">
      <alignment horizontal="center" vertical="center"/>
    </xf>
    <xf numFmtId="0" fontId="2" fillId="5" borderId="20" xfId="0" applyFont="1" applyFill="1" applyBorder="1" applyAlignment="1">
      <alignment horizontal="center" vertical="center" textRotation="90"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xf>
    <xf numFmtId="0" fontId="2" fillId="5" borderId="22" xfId="0" applyFont="1" applyFill="1" applyBorder="1" applyAlignment="1">
      <alignment horizontal="center" vertical="center"/>
    </xf>
    <xf numFmtId="0" fontId="0" fillId="0" borderId="0" xfId="0" applyFill="1" applyAlignment="1" applyProtection="1">
      <alignment horizontal="right"/>
    </xf>
    <xf numFmtId="9" fontId="0" fillId="0" borderId="0" xfId="0" applyNumberFormat="1" applyFill="1" applyProtection="1"/>
    <xf numFmtId="0" fontId="0" fillId="0" borderId="0" xfId="0" applyProtection="1"/>
    <xf numFmtId="0" fontId="0" fillId="0" borderId="1" xfId="0" applyFill="1" applyBorder="1" applyAlignment="1">
      <alignment horizontal="left" vertical="top" wrapText="1" indent="1"/>
    </xf>
    <xf numFmtId="164" fontId="0" fillId="0" borderId="9" xfId="0" applyNumberFormat="1" applyFill="1" applyBorder="1" applyAlignment="1">
      <alignment horizontal="center" vertical="center"/>
    </xf>
    <xf numFmtId="9" fontId="0" fillId="0" borderId="9" xfId="0" applyNumberFormat="1" applyFill="1" applyBorder="1" applyAlignment="1">
      <alignment horizontal="center" vertical="center"/>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center" vertical="center" wrapText="1"/>
    </xf>
    <xf numFmtId="164" fontId="0" fillId="0" borderId="1"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wrapText="1"/>
    </xf>
    <xf numFmtId="0" fontId="25" fillId="0" borderId="0" xfId="0" applyFont="1" applyAlignment="1">
      <alignment horizontal="left" vertical="center" indent="5"/>
    </xf>
    <xf numFmtId="0" fontId="0" fillId="0" borderId="0" xfId="0" applyFont="1" applyFill="1" applyBorder="1" applyAlignment="1">
      <alignment horizontal="center" vertical="center" textRotation="90" wrapText="1"/>
    </xf>
    <xf numFmtId="164" fontId="0" fillId="0" borderId="0" xfId="0" applyNumberFormat="1" applyFont="1" applyFill="1" applyBorder="1" applyAlignment="1">
      <alignment horizontal="center" vertical="center" wrapText="1"/>
    </xf>
    <xf numFmtId="164" fontId="0" fillId="0" borderId="0" xfId="0" applyNumberFormat="1" applyFill="1" applyBorder="1" applyAlignment="1">
      <alignment horizontal="center" vertical="center"/>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8" xfId="0" applyFont="1" applyFill="1" applyBorder="1" applyAlignment="1">
      <alignment horizontal="left" vertical="top" wrapText="1" indent="1"/>
    </xf>
    <xf numFmtId="9" fontId="0" fillId="0" borderId="0" xfId="0" applyNumberFormat="1" applyProtection="1"/>
    <xf numFmtId="0" fontId="7" fillId="0" borderId="0" xfId="0" applyFont="1" applyFill="1"/>
    <xf numFmtId="0" fontId="15" fillId="0" borderId="0" xfId="0" applyFont="1" applyFill="1" applyAlignment="1">
      <alignment horizontal="center" vertical="center" wrapText="1"/>
    </xf>
    <xf numFmtId="0" fontId="7" fillId="0" borderId="0" xfId="0" applyFont="1" applyFill="1" applyAlignment="1">
      <alignment horizontal="center"/>
    </xf>
    <xf numFmtId="0" fontId="13" fillId="0" borderId="0" xfId="0" applyFont="1" applyFill="1" applyAlignment="1" applyProtection="1">
      <alignment vertical="top"/>
      <protection locked="0"/>
    </xf>
    <xf numFmtId="0" fontId="7" fillId="2" borderId="0" xfId="0" applyFont="1" applyFill="1" applyBorder="1" applyAlignment="1">
      <alignment vertical="top"/>
    </xf>
    <xf numFmtId="0" fontId="7" fillId="2" borderId="6" xfId="0" applyFont="1" applyFill="1" applyBorder="1" applyAlignment="1">
      <alignment horizontal="center"/>
    </xf>
    <xf numFmtId="0" fontId="7" fillId="5" borderId="0" xfId="0" applyFont="1" applyFill="1" applyAlignment="1">
      <alignment vertical="top"/>
    </xf>
    <xf numFmtId="0" fontId="7" fillId="3" borderId="1" xfId="0" applyFont="1" applyFill="1" applyBorder="1" applyAlignment="1" applyProtection="1">
      <alignment horizontal="center" vertical="top"/>
      <protection locked="0"/>
    </xf>
    <xf numFmtId="0" fontId="13" fillId="0" borderId="0" xfId="0" applyFont="1" applyFill="1" applyAlignment="1">
      <alignment horizontal="right" vertical="top"/>
    </xf>
    <xf numFmtId="0" fontId="27" fillId="0" borderId="0" xfId="2" applyFont="1" applyFill="1" applyAlignment="1" applyProtection="1">
      <alignment vertical="top"/>
      <protection locked="0"/>
    </xf>
    <xf numFmtId="0" fontId="17" fillId="4" borderId="10" xfId="0" applyFont="1" applyFill="1" applyBorder="1" applyAlignment="1">
      <alignment horizontal="right" vertical="top"/>
    </xf>
    <xf numFmtId="0" fontId="7" fillId="0" borderId="0" xfId="0" applyFont="1" applyFill="1" applyAlignment="1"/>
    <xf numFmtId="0" fontId="7" fillId="5" borderId="0" xfId="0" applyFont="1" applyFill="1" applyAlignment="1">
      <alignment horizontal="center"/>
    </xf>
    <xf numFmtId="0" fontId="7" fillId="0" borderId="0" xfId="0" applyFont="1"/>
    <xf numFmtId="0" fontId="17" fillId="4" borderId="0" xfId="0" applyFont="1" applyFill="1" applyAlignment="1">
      <alignment horizontal="right" vertical="top"/>
    </xf>
    <xf numFmtId="0" fontId="7" fillId="2" borderId="6"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5" xfId="0" applyFont="1" applyFill="1" applyBorder="1" applyAlignment="1">
      <alignment horizontal="center" vertical="top"/>
    </xf>
    <xf numFmtId="0" fontId="7" fillId="0" borderId="0" xfId="0" applyFont="1" applyFill="1" applyAlignment="1" applyProtection="1">
      <alignment horizontal="left" vertical="top" wrapText="1"/>
    </xf>
    <xf numFmtId="9" fontId="7" fillId="0" borderId="0" xfId="1" applyFont="1" applyFill="1" applyAlignment="1" applyProtection="1">
      <alignment horizontal="left" vertical="top" wrapText="1"/>
    </xf>
    <xf numFmtId="0" fontId="13" fillId="5" borderId="0" xfId="0" applyFont="1" applyFill="1" applyAlignment="1" applyProtection="1">
      <alignment horizontal="left"/>
    </xf>
    <xf numFmtId="0" fontId="7" fillId="0" borderId="0" xfId="0" applyFont="1" applyAlignment="1">
      <alignment vertical="top"/>
    </xf>
    <xf numFmtId="0" fontId="7" fillId="2" borderId="0" xfId="0" applyFont="1" applyFill="1" applyBorder="1" applyAlignment="1">
      <alignment vertical="top" wrapText="1"/>
    </xf>
    <xf numFmtId="0" fontId="7" fillId="2" borderId="10" xfId="0" applyFont="1" applyFill="1" applyBorder="1" applyAlignment="1">
      <alignment vertical="top" wrapText="1"/>
    </xf>
    <xf numFmtId="0" fontId="15" fillId="0" borderId="0" xfId="0" applyFont="1" applyAlignment="1">
      <alignment horizontal="center" vertical="center" wrapText="1"/>
    </xf>
    <xf numFmtId="0" fontId="13" fillId="0" borderId="0" xfId="0" applyFont="1" applyAlignment="1">
      <alignment horizontal="right" vertical="top"/>
    </xf>
    <xf numFmtId="0" fontId="13" fillId="3" borderId="1" xfId="0" applyFont="1" applyFill="1" applyBorder="1" applyAlignment="1">
      <alignment horizontal="center" vertical="center"/>
    </xf>
    <xf numFmtId="0" fontId="7" fillId="0" borderId="0" xfId="0" quotePrefix="1" applyFont="1" applyAlignment="1">
      <alignment horizontal="right" vertical="top"/>
    </xf>
    <xf numFmtId="0" fontId="7" fillId="0" borderId="10" xfId="0" applyFont="1" applyFill="1" applyBorder="1" applyAlignment="1">
      <alignment vertical="top"/>
    </xf>
    <xf numFmtId="0" fontId="18" fillId="4" borderId="10" xfId="0" applyFont="1" applyFill="1" applyBorder="1" applyAlignment="1">
      <alignment horizontal="center"/>
    </xf>
    <xf numFmtId="0" fontId="15" fillId="0" borderId="0" xfId="0" applyFont="1" applyFill="1" applyAlignment="1">
      <alignment horizontal="left" vertical="center" wrapText="1"/>
    </xf>
    <xf numFmtId="0" fontId="7" fillId="0" borderId="10" xfId="0" applyFont="1" applyFill="1" applyBorder="1" applyAlignment="1">
      <alignment horizontal="left"/>
    </xf>
    <xf numFmtId="0" fontId="7" fillId="0" borderId="0" xfId="0" applyFont="1" applyFill="1" applyAlignment="1">
      <alignment vertical="top"/>
    </xf>
    <xf numFmtId="0" fontId="13" fillId="0" borderId="0" xfId="0" applyFont="1" applyFill="1" applyAlignment="1">
      <alignment vertical="top"/>
    </xf>
    <xf numFmtId="0" fontId="7" fillId="0" borderId="0" xfId="0" applyFont="1" applyAlignment="1">
      <alignment horizontal="left" vertical="top" wrapText="1"/>
    </xf>
    <xf numFmtId="0" fontId="7" fillId="0" borderId="0" xfId="0" applyFont="1" applyFill="1" applyAlignment="1">
      <alignment horizontal="left" vertical="top"/>
    </xf>
    <xf numFmtId="0" fontId="33" fillId="0" borderId="0" xfId="0" applyFont="1" applyFill="1" applyAlignment="1">
      <alignment vertical="top" wrapText="1"/>
    </xf>
    <xf numFmtId="0" fontId="34" fillId="4" borderId="0" xfId="0" applyFont="1" applyFill="1" applyBorder="1" applyAlignment="1">
      <alignment horizontal="center"/>
    </xf>
    <xf numFmtId="0" fontId="33" fillId="0" borderId="0" xfId="0" applyFont="1" applyAlignment="1">
      <alignment horizontal="right"/>
    </xf>
    <xf numFmtId="0" fontId="33" fillId="0" borderId="0" xfId="0" applyFont="1"/>
    <xf numFmtId="0" fontId="25" fillId="0" borderId="0" xfId="0" applyFont="1" applyAlignment="1">
      <alignment horizontal="center" vertical="center" wrapText="1"/>
    </xf>
    <xf numFmtId="0" fontId="33" fillId="0" borderId="0" xfId="0" applyFont="1" applyFill="1"/>
    <xf numFmtId="0" fontId="33" fillId="0" borderId="0" xfId="0" applyFont="1" applyAlignment="1">
      <alignment vertical="top"/>
    </xf>
    <xf numFmtId="0" fontId="35" fillId="0" borderId="0" xfId="0" applyFont="1"/>
    <xf numFmtId="0" fontId="35" fillId="0" borderId="0" xfId="0" applyFont="1" applyAlignment="1">
      <alignment vertical="top"/>
    </xf>
    <xf numFmtId="0" fontId="35" fillId="0" borderId="0" xfId="0" applyFont="1" applyAlignment="1" applyProtection="1">
      <alignment vertical="top"/>
    </xf>
    <xf numFmtId="0" fontId="35" fillId="0" borderId="0" xfId="0" applyFont="1" applyProtection="1"/>
    <xf numFmtId="0" fontId="35" fillId="0" borderId="0" xfId="0" applyFont="1" applyAlignment="1" applyProtection="1">
      <alignment vertical="top"/>
      <protection locked="0"/>
    </xf>
    <xf numFmtId="0" fontId="36" fillId="0" borderId="0" xfId="0" applyFont="1" applyFill="1"/>
    <xf numFmtId="0" fontId="37" fillId="0" borderId="0" xfId="0" applyFont="1" applyFill="1" applyAlignment="1">
      <alignment vertical="top"/>
    </xf>
    <xf numFmtId="0" fontId="35" fillId="0" borderId="0" xfId="0" applyFont="1" applyFill="1" applyAlignment="1">
      <alignment horizontal="center"/>
    </xf>
    <xf numFmtId="0" fontId="37" fillId="0" borderId="0" xfId="0" applyFont="1" applyFill="1" applyAlignment="1" applyProtection="1">
      <alignment vertical="top" wrapText="1"/>
    </xf>
    <xf numFmtId="0" fontId="34" fillId="4" borderId="0" xfId="0" applyFont="1" applyFill="1" applyBorder="1" applyAlignment="1">
      <alignment horizontal="center" vertical="top" wrapText="1"/>
    </xf>
    <xf numFmtId="0" fontId="37" fillId="0" borderId="0" xfId="0" applyFont="1" applyFill="1"/>
    <xf numFmtId="0" fontId="37" fillId="0" borderId="0" xfId="0" applyFont="1" applyFill="1" applyAlignment="1"/>
    <xf numFmtId="0" fontId="37" fillId="2" borderId="5" xfId="0" applyFont="1" applyFill="1" applyBorder="1" applyAlignment="1">
      <alignment horizontal="center"/>
    </xf>
    <xf numFmtId="0" fontId="37" fillId="2" borderId="0" xfId="0" applyFont="1" applyFill="1" applyBorder="1" applyAlignment="1">
      <alignment vertical="top"/>
    </xf>
    <xf numFmtId="0" fontId="35" fillId="2" borderId="6" xfId="0" applyFont="1" applyFill="1" applyBorder="1" applyAlignment="1">
      <alignment horizontal="center"/>
    </xf>
    <xf numFmtId="0" fontId="37" fillId="2" borderId="5" xfId="0" applyFont="1" applyFill="1" applyBorder="1" applyAlignment="1">
      <alignment horizontal="center" vertical="top"/>
    </xf>
    <xf numFmtId="0" fontId="37" fillId="2" borderId="6" xfId="0" applyFont="1" applyFill="1" applyBorder="1" applyAlignment="1">
      <alignment horizontal="left" vertical="top" wrapText="1"/>
    </xf>
    <xf numFmtId="0" fontId="37" fillId="2" borderId="0" xfId="0" applyFont="1" applyFill="1" applyBorder="1" applyAlignment="1">
      <alignment vertical="top" wrapText="1"/>
    </xf>
    <xf numFmtId="0" fontId="35" fillId="2" borderId="6" xfId="0" applyFont="1" applyFill="1" applyBorder="1" applyAlignment="1">
      <alignment horizontal="left" vertical="top" wrapText="1"/>
    </xf>
    <xf numFmtId="0" fontId="39" fillId="2" borderId="5" xfId="0" applyFont="1" applyFill="1" applyBorder="1" applyAlignment="1">
      <alignment horizontal="left"/>
    </xf>
    <xf numFmtId="0" fontId="37" fillId="2" borderId="7" xfId="0" applyFont="1" applyFill="1" applyBorder="1" applyAlignment="1">
      <alignment horizontal="left"/>
    </xf>
    <xf numFmtId="0" fontId="37" fillId="2" borderId="10" xfId="0" applyFont="1" applyFill="1" applyBorder="1" applyAlignment="1">
      <alignment vertical="top" wrapText="1"/>
    </xf>
    <xf numFmtId="0" fontId="35" fillId="2" borderId="11" xfId="0" applyFont="1" applyFill="1" applyBorder="1" applyAlignment="1">
      <alignment horizontal="left" vertical="top" wrapText="1"/>
    </xf>
    <xf numFmtId="0" fontId="35" fillId="0" borderId="0" xfId="0" applyFont="1" applyAlignment="1">
      <alignment horizontal="right" vertical="top"/>
    </xf>
    <xf numFmtId="0" fontId="40" fillId="4" borderId="0" xfId="0" applyFont="1" applyFill="1" applyBorder="1" applyAlignment="1">
      <alignment horizontal="center" vertical="top" wrapText="1"/>
    </xf>
    <xf numFmtId="0" fontId="25" fillId="0" borderId="0" xfId="0" applyFont="1" applyFill="1" applyAlignment="1">
      <alignment horizontal="center" vertical="center" wrapText="1"/>
    </xf>
    <xf numFmtId="0" fontId="35" fillId="5" borderId="0" xfId="0" applyFont="1" applyFill="1"/>
    <xf numFmtId="0" fontId="33" fillId="5" borderId="0" xfId="0" applyFont="1" applyFill="1"/>
    <xf numFmtId="0" fontId="33" fillId="5" borderId="0" xfId="0" applyFont="1" applyFill="1" applyAlignment="1">
      <alignment vertical="top"/>
    </xf>
    <xf numFmtId="0" fontId="35" fillId="5" borderId="0" xfId="0" applyFont="1" applyFill="1" applyAlignment="1">
      <alignment horizontal="center"/>
    </xf>
    <xf numFmtId="0" fontId="40" fillId="4" borderId="0" xfId="0" applyFont="1" applyFill="1" applyBorder="1" applyAlignment="1">
      <alignment horizontal="center"/>
    </xf>
    <xf numFmtId="0" fontId="33" fillId="0" borderId="0" xfId="0" applyFont="1" applyFill="1" applyAlignment="1">
      <alignment horizontal="right"/>
    </xf>
    <xf numFmtId="0" fontId="33" fillId="0" borderId="0" xfId="0" applyFont="1" applyFill="1" applyBorder="1" applyAlignment="1">
      <alignment vertical="top"/>
    </xf>
    <xf numFmtId="0" fontId="33" fillId="0" borderId="0" xfId="0" applyFont="1" applyFill="1" applyAlignment="1">
      <alignment vertical="top"/>
    </xf>
    <xf numFmtId="0" fontId="35" fillId="0" borderId="0" xfId="0" applyFont="1" applyFill="1"/>
    <xf numFmtId="0" fontId="25" fillId="0" borderId="0" xfId="0" applyFont="1" applyFill="1" applyAlignment="1">
      <alignment horizontal="center"/>
    </xf>
    <xf numFmtId="0" fontId="35" fillId="3" borderId="1" xfId="2" applyFont="1" applyFill="1" applyBorder="1" applyAlignment="1" applyProtection="1">
      <alignment horizontal="center" vertical="top" wrapText="1"/>
      <protection locked="0"/>
    </xf>
    <xf numFmtId="9" fontId="33" fillId="0" borderId="0" xfId="1" applyFont="1" applyFill="1" applyBorder="1" applyAlignment="1" applyProtection="1">
      <alignment vertical="top" wrapText="1"/>
    </xf>
    <xf numFmtId="9" fontId="34" fillId="4" borderId="0" xfId="1" applyFont="1" applyFill="1" applyBorder="1" applyAlignment="1" applyProtection="1">
      <alignment horizontal="center" vertical="top" wrapText="1"/>
    </xf>
    <xf numFmtId="0" fontId="33" fillId="0" borderId="0" xfId="0" applyFont="1" applyFill="1" applyAlignment="1">
      <alignment horizontal="left" vertical="top"/>
    </xf>
    <xf numFmtId="0" fontId="34" fillId="0" borderId="0" xfId="0" applyFont="1" applyFill="1" applyAlignment="1">
      <alignment vertical="top"/>
    </xf>
    <xf numFmtId="0" fontId="40" fillId="0" borderId="0" xfId="0" applyFont="1" applyFill="1" applyAlignment="1">
      <alignment horizontal="right" vertical="top"/>
    </xf>
    <xf numFmtId="9" fontId="34" fillId="4" borderId="0" xfId="0" applyNumberFormat="1" applyFont="1" applyFill="1" applyBorder="1" applyAlignment="1">
      <alignment horizontal="center"/>
    </xf>
    <xf numFmtId="0" fontId="33" fillId="0" borderId="10" xfId="0" applyFont="1" applyFill="1" applyBorder="1" applyAlignment="1">
      <alignment vertical="top"/>
    </xf>
    <xf numFmtId="0" fontId="35" fillId="0" borderId="10" xfId="0" applyFont="1" applyFill="1" applyBorder="1" applyAlignment="1">
      <alignment horizontal="right" vertical="top"/>
    </xf>
    <xf numFmtId="0" fontId="35" fillId="0" borderId="10" xfId="0" applyFont="1" applyFill="1" applyBorder="1"/>
    <xf numFmtId="0" fontId="33" fillId="0" borderId="10" xfId="0" applyFont="1" applyFill="1" applyBorder="1" applyAlignment="1">
      <alignment vertical="top" wrapText="1"/>
    </xf>
    <xf numFmtId="0" fontId="25" fillId="0" borderId="0" xfId="0" applyFont="1" applyFill="1" applyAlignment="1">
      <alignment vertical="center" wrapText="1"/>
    </xf>
    <xf numFmtId="0" fontId="42" fillId="0" borderId="0" xfId="2" applyFont="1" applyFill="1" applyAlignment="1" applyProtection="1">
      <alignment vertical="top"/>
      <protection locked="0"/>
    </xf>
    <xf numFmtId="0" fontId="33" fillId="0" borderId="0" xfId="0" applyFont="1" applyFill="1" applyAlignment="1">
      <alignment horizontal="left" vertical="top" wrapText="1"/>
    </xf>
    <xf numFmtId="0" fontId="37" fillId="0" borderId="0" xfId="0" applyFont="1" applyFill="1" applyAlignment="1">
      <alignment vertical="top" wrapText="1"/>
    </xf>
    <xf numFmtId="0" fontId="39" fillId="5" borderId="0" xfId="0" applyFont="1" applyFill="1" applyAlignment="1">
      <alignment horizontal="center"/>
    </xf>
    <xf numFmtId="9" fontId="37" fillId="6" borderId="1" xfId="1" applyFont="1" applyFill="1" applyBorder="1" applyAlignment="1" applyProtection="1">
      <alignment vertical="top" wrapText="1"/>
      <protection locked="0"/>
    </xf>
    <xf numFmtId="0" fontId="43" fillId="0" borderId="0" xfId="0" applyFont="1" applyFill="1" applyAlignment="1">
      <alignment vertical="center" wrapText="1"/>
    </xf>
    <xf numFmtId="9" fontId="44" fillId="6" borderId="1" xfId="1" applyFont="1" applyFill="1" applyBorder="1" applyAlignment="1" applyProtection="1">
      <alignment vertical="top" wrapText="1"/>
      <protection locked="0"/>
    </xf>
    <xf numFmtId="0" fontId="37" fillId="0" borderId="10" xfId="0" applyFont="1" applyFill="1" applyBorder="1" applyAlignment="1">
      <alignment vertical="top" wrapText="1"/>
    </xf>
    <xf numFmtId="0" fontId="25" fillId="3" borderId="1" xfId="0" applyFont="1" applyFill="1" applyBorder="1" applyAlignment="1">
      <alignment horizontal="center" vertical="top"/>
    </xf>
    <xf numFmtId="0" fontId="25" fillId="3" borderId="13" xfId="0" applyFont="1" applyFill="1" applyBorder="1" applyAlignment="1">
      <alignment horizontal="center" vertical="top" wrapText="1"/>
    </xf>
    <xf numFmtId="0" fontId="43" fillId="3" borderId="1" xfId="0" applyFont="1" applyFill="1" applyBorder="1" applyAlignment="1">
      <alignment horizontal="center" vertical="top" wrapText="1"/>
    </xf>
    <xf numFmtId="0" fontId="32" fillId="0" borderId="0" xfId="0" applyFont="1" applyAlignment="1">
      <alignment horizontal="left"/>
    </xf>
    <xf numFmtId="0" fontId="37" fillId="2" borderId="6" xfId="0" applyFont="1" applyFill="1" applyBorder="1" applyAlignment="1">
      <alignment horizontal="left" vertical="top" wrapText="1"/>
    </xf>
    <xf numFmtId="0" fontId="37" fillId="0" borderId="0" xfId="0" applyFont="1" applyFill="1" applyAlignment="1" applyProtection="1">
      <alignment horizontal="left" vertical="top" wrapText="1"/>
    </xf>
    <xf numFmtId="0" fontId="39" fillId="0" borderId="0" xfId="0" applyFont="1" applyFill="1" applyAlignment="1">
      <alignment horizontal="left" vertical="center" indent="2"/>
    </xf>
    <xf numFmtId="0" fontId="37" fillId="0" borderId="0" xfId="0" applyFont="1" applyFill="1" applyAlignment="1">
      <alignment horizontal="left" vertical="center"/>
    </xf>
    <xf numFmtId="0" fontId="39" fillId="0" borderId="0" xfId="0" applyFont="1" applyFill="1" applyAlignment="1">
      <alignment horizontal="left" vertical="center"/>
    </xf>
    <xf numFmtId="0" fontId="39" fillId="0" borderId="0" xfId="0" applyFont="1" applyFill="1" applyAlignment="1" applyProtection="1">
      <alignment horizontal="left" vertical="center"/>
      <protection locked="0"/>
    </xf>
    <xf numFmtId="0" fontId="37" fillId="0" borderId="0" xfId="0" applyFont="1" applyFill="1" applyAlignment="1">
      <alignment horizontal="center"/>
    </xf>
    <xf numFmtId="0" fontId="37" fillId="2" borderId="6" xfId="0" applyFont="1" applyFill="1" applyBorder="1" applyAlignment="1">
      <alignment horizontal="center"/>
    </xf>
    <xf numFmtId="0" fontId="37" fillId="2" borderId="11" xfId="0" applyFont="1" applyFill="1" applyBorder="1" applyAlignment="1">
      <alignment horizontal="left" vertical="top" wrapText="1"/>
    </xf>
    <xf numFmtId="0" fontId="39" fillId="0" borderId="0" xfId="0" applyFont="1" applyFill="1" applyAlignment="1">
      <alignment horizontal="right"/>
    </xf>
    <xf numFmtId="0" fontId="37" fillId="5" borderId="0" xfId="0" applyFont="1" applyFill="1" applyAlignment="1">
      <alignment vertical="top"/>
    </xf>
    <xf numFmtId="0" fontId="37" fillId="3" borderId="1" xfId="0" applyFont="1" applyFill="1" applyBorder="1" applyAlignment="1" applyProtection="1">
      <alignment horizontal="center" vertical="top"/>
      <protection locked="0"/>
    </xf>
    <xf numFmtId="9" fontId="37" fillId="0" borderId="0" xfId="1" applyFont="1" applyFill="1" applyAlignment="1" applyProtection="1">
      <alignment horizontal="left" vertical="top" wrapText="1"/>
    </xf>
    <xf numFmtId="0" fontId="40" fillId="4" borderId="0" xfId="0" applyFont="1" applyFill="1" applyAlignment="1">
      <alignment vertical="top"/>
    </xf>
    <xf numFmtId="0" fontId="39" fillId="4" borderId="0" xfId="0" applyFont="1" applyFill="1" applyAlignment="1">
      <alignment horizontal="center"/>
    </xf>
    <xf numFmtId="9" fontId="39" fillId="0" borderId="0" xfId="0" applyNumberFormat="1" applyFont="1" applyFill="1" applyAlignment="1" applyProtection="1">
      <alignment horizontal="left" vertical="top" wrapText="1"/>
    </xf>
    <xf numFmtId="0" fontId="37" fillId="5" borderId="0" xfId="0" applyFont="1" applyFill="1" applyAlignment="1">
      <alignment horizontal="center"/>
    </xf>
    <xf numFmtId="0" fontId="39" fillId="0" borderId="0" xfId="0" applyFont="1" applyFill="1"/>
    <xf numFmtId="0" fontId="37" fillId="0" borderId="0" xfId="0" applyFont="1" applyFill="1" applyAlignment="1">
      <alignment horizontal="left" vertical="top" indent="12"/>
    </xf>
    <xf numFmtId="0" fontId="37" fillId="0" borderId="0" xfId="0" applyFont="1" applyAlignment="1">
      <alignment vertical="top"/>
    </xf>
    <xf numFmtId="0" fontId="37" fillId="0" borderId="0" xfId="0" applyFont="1" applyFill="1" applyAlignment="1">
      <alignment vertical="top" wrapText="1"/>
    </xf>
    <xf numFmtId="0" fontId="39" fillId="0" borderId="0" xfId="0" applyFont="1" applyFill="1" applyAlignment="1">
      <alignment vertical="top"/>
    </xf>
    <xf numFmtId="0" fontId="37" fillId="0" borderId="0" xfId="0" applyFont="1" applyFill="1" applyBorder="1" applyAlignment="1">
      <alignment horizontal="center" vertical="top"/>
    </xf>
    <xf numFmtId="0" fontId="37" fillId="0" borderId="0" xfId="0" applyFont="1" applyFill="1" applyBorder="1" applyAlignment="1">
      <alignment vertical="top" wrapText="1"/>
    </xf>
    <xf numFmtId="0" fontId="34" fillId="4" borderId="0" xfId="0" applyFont="1" applyFill="1" applyAlignment="1">
      <alignment horizontal="center"/>
    </xf>
    <xf numFmtId="9" fontId="39" fillId="0" borderId="0" xfId="1" applyFont="1" applyFill="1" applyAlignment="1" applyProtection="1">
      <alignment horizontal="left" vertical="top" wrapText="1"/>
    </xf>
    <xf numFmtId="0" fontId="37" fillId="0" borderId="0" xfId="0" applyFont="1" applyFill="1" applyAlignment="1">
      <alignment horizontal="center" vertical="top"/>
    </xf>
    <xf numFmtId="0" fontId="37" fillId="0" borderId="0" xfId="0" quotePrefix="1" applyFont="1" applyFill="1" applyAlignment="1">
      <alignment vertical="top"/>
    </xf>
    <xf numFmtId="0" fontId="37" fillId="0" borderId="0" xfId="0" applyFont="1" applyFill="1" applyAlignment="1">
      <alignment horizontal="left" vertical="top" wrapText="1"/>
    </xf>
    <xf numFmtId="0" fontId="39" fillId="0" borderId="0" xfId="0" applyFont="1" applyFill="1" applyAlignment="1">
      <alignment horizontal="left"/>
    </xf>
    <xf numFmtId="0" fontId="40" fillId="4" borderId="0" xfId="0" applyFont="1" applyFill="1" applyAlignment="1">
      <alignment horizontal="right"/>
    </xf>
    <xf numFmtId="0" fontId="37" fillId="0" borderId="0" xfId="0" applyFont="1" applyFill="1" applyAlignment="1">
      <alignment horizontal="left"/>
    </xf>
    <xf numFmtId="0" fontId="37" fillId="3" borderId="8" xfId="0" applyFont="1" applyFill="1" applyBorder="1" applyAlignment="1" applyProtection="1">
      <alignment horizontal="center" vertical="top"/>
      <protection locked="0"/>
    </xf>
    <xf numFmtId="0" fontId="37" fillId="0" borderId="12" xfId="0" applyFont="1" applyFill="1" applyBorder="1" applyAlignment="1" applyProtection="1">
      <alignment horizontal="center" vertical="top"/>
    </xf>
    <xf numFmtId="0" fontId="37" fillId="3" borderId="9" xfId="0" applyFont="1" applyFill="1" applyBorder="1" applyAlignment="1" applyProtection="1">
      <alignment horizontal="center" vertical="top"/>
      <protection locked="0"/>
    </xf>
    <xf numFmtId="0" fontId="34" fillId="4" borderId="0" xfId="0" applyFont="1" applyFill="1" applyAlignment="1">
      <alignment horizontal="center" vertical="top"/>
    </xf>
    <xf numFmtId="9" fontId="40" fillId="0" borderId="0" xfId="0" applyNumberFormat="1" applyFont="1" applyFill="1" applyAlignment="1" applyProtection="1">
      <alignment horizontal="left" vertical="top" wrapText="1"/>
    </xf>
    <xf numFmtId="0" fontId="39" fillId="0" borderId="0" xfId="0" applyFont="1" applyFill="1" applyAlignment="1">
      <alignment vertical="top"/>
    </xf>
    <xf numFmtId="9" fontId="37" fillId="0" borderId="0" xfId="0" applyNumberFormat="1" applyFont="1" applyFill="1" applyAlignment="1" applyProtection="1">
      <alignment horizontal="left" vertical="top" wrapText="1"/>
    </xf>
    <xf numFmtId="0" fontId="47" fillId="0" borderId="0" xfId="0" applyFont="1" applyFill="1" applyAlignment="1">
      <alignment vertical="top"/>
    </xf>
    <xf numFmtId="0" fontId="37" fillId="0" borderId="0" xfId="0" applyFont="1" applyFill="1" applyBorder="1" applyAlignment="1" applyProtection="1">
      <alignment horizontal="center" vertical="top"/>
    </xf>
    <xf numFmtId="0" fontId="37" fillId="0" borderId="0" xfId="0" applyFont="1" applyFill="1" applyAlignment="1" applyProtection="1">
      <alignment horizontal="left"/>
    </xf>
    <xf numFmtId="0" fontId="43" fillId="0" borderId="0" xfId="0" applyFont="1" applyFill="1" applyAlignment="1">
      <alignment horizontal="center" vertical="center" wrapText="1"/>
    </xf>
    <xf numFmtId="0" fontId="37" fillId="0" borderId="0" xfId="0" applyFont="1" applyFill="1" applyBorder="1" applyAlignment="1" applyProtection="1">
      <alignment horizontal="left" vertical="top"/>
    </xf>
    <xf numFmtId="0" fontId="37" fillId="0" borderId="0" xfId="0" applyFont="1" applyFill="1" applyBorder="1" applyAlignment="1">
      <alignment vertical="top"/>
    </xf>
    <xf numFmtId="0" fontId="37" fillId="0" borderId="0" xfId="0" applyFont="1" applyFill="1" applyAlignment="1">
      <alignment vertical="top"/>
    </xf>
    <xf numFmtId="0" fontId="37" fillId="4" borderId="10" xfId="0" applyFont="1" applyFill="1" applyBorder="1"/>
    <xf numFmtId="0" fontId="37" fillId="4" borderId="10" xfId="0" applyFont="1" applyFill="1" applyBorder="1" applyAlignment="1">
      <alignment vertical="top"/>
    </xf>
    <xf numFmtId="0" fontId="40" fillId="4" borderId="10" xfId="0" applyFont="1" applyFill="1" applyBorder="1" applyAlignment="1">
      <alignment vertical="top"/>
    </xf>
    <xf numFmtId="0" fontId="37" fillId="4" borderId="10" xfId="0" applyFont="1" applyFill="1" applyBorder="1" applyAlignment="1">
      <alignment horizontal="center"/>
    </xf>
    <xf numFmtId="9" fontId="37" fillId="0" borderId="10" xfId="0" applyNumberFormat="1" applyFont="1" applyFill="1" applyBorder="1" applyAlignment="1" applyProtection="1">
      <alignment horizontal="left" vertical="top" wrapText="1"/>
    </xf>
    <xf numFmtId="0" fontId="37" fillId="4" borderId="0" xfId="0" applyFont="1" applyFill="1"/>
    <xf numFmtId="0" fontId="46" fillId="0" borderId="0" xfId="2" applyFont="1" applyFill="1" applyAlignment="1" applyProtection="1">
      <alignment vertical="top"/>
      <protection locked="0"/>
    </xf>
    <xf numFmtId="0" fontId="38" fillId="5" borderId="0" xfId="0" applyFont="1" applyFill="1"/>
    <xf numFmtId="0" fontId="48" fillId="5" borderId="0" xfId="0" applyFont="1" applyFill="1"/>
    <xf numFmtId="0" fontId="43" fillId="3" borderId="14" xfId="0" applyFont="1" applyFill="1" applyBorder="1" applyAlignment="1" applyProtection="1">
      <alignment horizontal="center" vertical="center"/>
    </xf>
    <xf numFmtId="0" fontId="48" fillId="5" borderId="0" xfId="0" applyFont="1" applyFill="1" applyAlignment="1">
      <alignment vertical="top"/>
    </xf>
    <xf numFmtId="0" fontId="36" fillId="0" borderId="0" xfId="0" applyFont="1" applyFill="1" applyAlignment="1"/>
    <xf numFmtId="0" fontId="43" fillId="0" borderId="0" xfId="0" applyFont="1" applyFill="1" applyAlignment="1">
      <alignment horizontal="left" vertical="center" indent="1"/>
    </xf>
    <xf numFmtId="0" fontId="34" fillId="0" borderId="0" xfId="0" applyFont="1" applyFill="1" applyBorder="1" applyAlignment="1" applyProtection="1">
      <alignment horizontal="center" vertical="top" wrapText="1"/>
    </xf>
    <xf numFmtId="0" fontId="34" fillId="0" borderId="0" xfId="0" applyFont="1" applyFill="1" applyBorder="1" applyAlignment="1" applyProtection="1">
      <alignment horizontal="center" vertical="center"/>
    </xf>
    <xf numFmtId="9" fontId="34" fillId="0" borderId="0" xfId="1" applyFont="1" applyFill="1" applyBorder="1" applyAlignment="1" applyProtection="1">
      <alignment horizontal="center" vertical="top" wrapText="1"/>
    </xf>
    <xf numFmtId="9" fontId="34" fillId="0" borderId="0" xfId="0" applyNumberFormat="1" applyFont="1" applyFill="1" applyBorder="1" applyAlignment="1" applyProtection="1">
      <alignment horizontal="center" vertical="top" wrapText="1"/>
    </xf>
    <xf numFmtId="9" fontId="34" fillId="0" borderId="0" xfId="1" applyFont="1" applyFill="1" applyBorder="1" applyAlignment="1" applyProtection="1">
      <alignment horizontal="center" vertical="center" wrapText="1"/>
    </xf>
    <xf numFmtId="0" fontId="34" fillId="0" borderId="0" xfId="0" applyFont="1" applyFill="1" applyBorder="1" applyAlignment="1" applyProtection="1">
      <alignment horizontal="center"/>
    </xf>
    <xf numFmtId="0" fontId="34" fillId="0" borderId="0" xfId="0" applyFont="1" applyFill="1" applyBorder="1" applyAlignment="1" applyProtection="1">
      <alignment horizontal="center" vertical="top"/>
    </xf>
    <xf numFmtId="0" fontId="13" fillId="3" borderId="1" xfId="0" applyFont="1" applyFill="1" applyBorder="1" applyAlignment="1" applyProtection="1">
      <alignment horizontal="left" vertical="center"/>
    </xf>
    <xf numFmtId="0" fontId="13" fillId="3" borderId="1" xfId="0" applyFont="1" applyFill="1" applyBorder="1" applyAlignment="1" applyProtection="1">
      <alignment horizontal="center" vertical="center"/>
    </xf>
    <xf numFmtId="0" fontId="31" fillId="0" borderId="0" xfId="0" applyFont="1" applyAlignment="1">
      <alignment horizontal="justify" vertical="top"/>
    </xf>
    <xf numFmtId="0" fontId="31" fillId="0" borderId="0" xfId="0" applyFont="1" applyAlignment="1">
      <alignment vertical="top"/>
    </xf>
    <xf numFmtId="0" fontId="29" fillId="0" borderId="0" xfId="0" applyFont="1" applyFill="1" applyAlignment="1">
      <alignment vertical="top"/>
    </xf>
    <xf numFmtId="0" fontId="13" fillId="2" borderId="5" xfId="0" applyFont="1" applyFill="1" applyBorder="1" applyAlignment="1">
      <alignment horizontal="left" vertical="top"/>
    </xf>
    <xf numFmtId="0" fontId="7" fillId="2" borderId="7" xfId="0" applyFont="1" applyFill="1" applyBorder="1" applyAlignment="1">
      <alignment horizontal="left" vertical="top"/>
    </xf>
    <xf numFmtId="0" fontId="18" fillId="0" borderId="0" xfId="0" applyFont="1" applyFill="1" applyAlignment="1">
      <alignment horizontal="center" vertical="top" wrapText="1"/>
    </xf>
    <xf numFmtId="0" fontId="34" fillId="0" borderId="0" xfId="0" applyFont="1" applyFill="1" applyAlignment="1" applyProtection="1">
      <alignment vertical="top" wrapText="1"/>
    </xf>
    <xf numFmtId="0" fontId="18" fillId="0" borderId="0" xfId="0" applyFont="1" applyFill="1" applyAlignment="1">
      <alignment horizontal="center"/>
    </xf>
    <xf numFmtId="0" fontId="17" fillId="0" borderId="0" xfId="0" applyFont="1" applyFill="1" applyAlignment="1" applyProtection="1">
      <alignment horizontal="left"/>
    </xf>
    <xf numFmtId="0" fontId="17" fillId="0" borderId="0" xfId="0" applyFont="1" applyFill="1" applyAlignment="1">
      <alignment horizontal="center"/>
    </xf>
    <xf numFmtId="9" fontId="18" fillId="0" borderId="0" xfId="1" applyFont="1" applyFill="1" applyAlignment="1" applyProtection="1">
      <alignment horizontal="center" vertical="top" wrapText="1"/>
    </xf>
    <xf numFmtId="9" fontId="17" fillId="0" borderId="0" xfId="1" applyFont="1" applyFill="1" applyAlignment="1">
      <alignment horizontal="center" vertical="top" wrapText="1"/>
    </xf>
    <xf numFmtId="9" fontId="17" fillId="0" borderId="10" xfId="1" applyFont="1" applyFill="1" applyBorder="1" applyAlignment="1">
      <alignment horizontal="center" vertical="top" wrapText="1"/>
    </xf>
    <xf numFmtId="0" fontId="26" fillId="0" borderId="0" xfId="0" applyFont="1" applyFill="1" applyAlignment="1">
      <alignment vertical="top"/>
    </xf>
    <xf numFmtId="0" fontId="17" fillId="0" borderId="0" xfId="0" applyFont="1" applyFill="1" applyBorder="1" applyAlignment="1">
      <alignment horizontal="center" vertical="center"/>
    </xf>
    <xf numFmtId="0" fontId="30" fillId="5" borderId="0" xfId="0" applyFont="1" applyFill="1" applyAlignment="1">
      <alignment vertical="top"/>
    </xf>
    <xf numFmtId="0" fontId="18" fillId="0" borderId="0" xfId="0" applyFont="1" applyFill="1" applyBorder="1" applyAlignment="1" applyProtection="1">
      <alignment horizontal="center" vertical="top"/>
    </xf>
    <xf numFmtId="0" fontId="35" fillId="0" borderId="0" xfId="0" applyFont="1" applyAlignment="1">
      <alignment horizontal="left" indent="2"/>
    </xf>
    <xf numFmtId="0" fontId="39" fillId="0" borderId="0" xfId="0" applyFont="1" applyFill="1" applyAlignment="1" applyProtection="1">
      <alignment vertical="top"/>
    </xf>
    <xf numFmtId="0" fontId="39" fillId="0" borderId="0" xfId="0" applyFont="1" applyFill="1" applyAlignment="1" applyProtection="1">
      <alignment vertical="top"/>
      <protection locked="0"/>
    </xf>
    <xf numFmtId="0" fontId="37" fillId="0" borderId="0" xfId="0" applyFont="1" applyFill="1" applyBorder="1" applyAlignment="1">
      <alignment horizontal="center"/>
    </xf>
    <xf numFmtId="0" fontId="37" fillId="0" borderId="0" xfId="0" applyFont="1" applyFill="1" applyBorder="1" applyAlignment="1">
      <alignment horizontal="left" wrapText="1"/>
    </xf>
    <xf numFmtId="0" fontId="39" fillId="3" borderId="1" xfId="0" applyFont="1" applyFill="1" applyBorder="1" applyAlignment="1" applyProtection="1">
      <alignment horizontal="center" vertical="top"/>
    </xf>
    <xf numFmtId="0" fontId="37" fillId="5" borderId="0" xfId="0" applyFont="1" applyFill="1"/>
    <xf numFmtId="0" fontId="37" fillId="5" borderId="0" xfId="0" applyFont="1" applyFill="1" applyBorder="1" applyAlignment="1" applyProtection="1">
      <alignment horizontal="center" vertical="top"/>
    </xf>
    <xf numFmtId="0" fontId="37" fillId="0" borderId="25" xfId="0" applyFont="1" applyFill="1" applyBorder="1" applyAlignment="1" applyProtection="1">
      <alignment horizontal="center" vertical="top"/>
    </xf>
    <xf numFmtId="0" fontId="40" fillId="4" borderId="0" xfId="0" applyFont="1" applyFill="1" applyAlignment="1">
      <alignment horizontal="right" vertical="top"/>
    </xf>
    <xf numFmtId="0" fontId="37" fillId="0" borderId="26" xfId="0" applyFont="1" applyFill="1" applyBorder="1" applyAlignment="1" applyProtection="1">
      <alignment horizontal="center" vertical="top"/>
    </xf>
    <xf numFmtId="0" fontId="37" fillId="0" borderId="0" xfId="0" applyFont="1" applyFill="1" applyAlignment="1">
      <alignment horizontal="right"/>
    </xf>
    <xf numFmtId="0" fontId="40" fillId="4" borderId="10" xfId="0" applyFont="1" applyFill="1" applyBorder="1" applyAlignment="1">
      <alignment horizontal="right" vertical="top"/>
    </xf>
    <xf numFmtId="0" fontId="37" fillId="0" borderId="10" xfId="0" applyFont="1" applyFill="1" applyBorder="1" applyAlignment="1" applyProtection="1">
      <alignment horizontal="center" vertical="top"/>
    </xf>
    <xf numFmtId="0" fontId="37" fillId="0" borderId="0" xfId="0" applyFont="1" applyFill="1" applyAlignment="1" applyProtection="1">
      <alignment vertical="center" wrapText="1"/>
    </xf>
    <xf numFmtId="0" fontId="37" fillId="0" borderId="0" xfId="0" applyFont="1" applyFill="1" applyAlignment="1" applyProtection="1">
      <alignment horizontal="left" vertical="center" wrapText="1"/>
    </xf>
    <xf numFmtId="0" fontId="39" fillId="3" borderId="1" xfId="0" applyFont="1" applyFill="1" applyBorder="1" applyAlignment="1" applyProtection="1">
      <alignment horizontal="center" vertical="center"/>
    </xf>
    <xf numFmtId="0" fontId="37" fillId="5" borderId="0" xfId="0" applyFont="1" applyFill="1" applyBorder="1" applyAlignment="1" applyProtection="1">
      <alignment horizontal="center" vertical="center"/>
    </xf>
    <xf numFmtId="9" fontId="37" fillId="0" borderId="0" xfId="1" applyFont="1" applyFill="1" applyAlignment="1" applyProtection="1">
      <alignment horizontal="center" vertical="center" wrapText="1"/>
    </xf>
    <xf numFmtId="0" fontId="39" fillId="0" borderId="0" xfId="0" applyFont="1" applyFill="1" applyAlignment="1" applyProtection="1">
      <alignment horizontal="center" vertical="center" wrapText="1"/>
    </xf>
    <xf numFmtId="0" fontId="37" fillId="0" borderId="0" xfId="0" applyFont="1" applyFill="1" applyBorder="1" applyAlignment="1" applyProtection="1">
      <alignment horizontal="center" vertical="center"/>
    </xf>
    <xf numFmtId="0" fontId="37" fillId="0" borderId="0" xfId="0" applyFont="1" applyFill="1" applyAlignment="1" applyProtection="1">
      <alignment horizontal="center" vertical="center"/>
    </xf>
    <xf numFmtId="9" fontId="37" fillId="0" borderId="10" xfId="1" applyFont="1" applyFill="1" applyBorder="1" applyAlignment="1" applyProtection="1">
      <alignment horizontal="center" vertical="center" wrapText="1"/>
    </xf>
    <xf numFmtId="0" fontId="37" fillId="0" borderId="0" xfId="0" applyFont="1" applyFill="1" applyAlignment="1" applyProtection="1">
      <alignment horizontal="center" vertical="center" wrapText="1"/>
    </xf>
    <xf numFmtId="9" fontId="39" fillId="0" borderId="0" xfId="1" applyFont="1" applyFill="1" applyAlignment="1" applyProtection="1">
      <alignment horizontal="center" vertical="center" wrapText="1"/>
    </xf>
    <xf numFmtId="9" fontId="39" fillId="0" borderId="0" xfId="0" applyNumberFormat="1" applyFont="1" applyFill="1" applyAlignment="1" applyProtection="1">
      <alignment horizontal="center" vertical="center" wrapText="1"/>
    </xf>
    <xf numFmtId="9" fontId="37" fillId="0" borderId="0" xfId="1" applyFont="1" applyFill="1" applyAlignment="1" applyProtection="1">
      <alignment vertical="center" wrapText="1"/>
    </xf>
    <xf numFmtId="9" fontId="37" fillId="0" borderId="0" xfId="0" applyNumberFormat="1" applyFont="1" applyFill="1" applyAlignment="1" applyProtection="1">
      <alignment horizontal="center" vertical="center" wrapText="1"/>
    </xf>
    <xf numFmtId="0" fontId="39" fillId="3" borderId="13" xfId="0" applyFont="1" applyFill="1" applyBorder="1" applyAlignment="1" applyProtection="1">
      <alignment horizontal="center" vertical="top"/>
    </xf>
    <xf numFmtId="0" fontId="34" fillId="0" borderId="0" xfId="0" applyFont="1" applyFill="1" applyBorder="1" applyAlignment="1">
      <alignment vertical="top" wrapText="1"/>
    </xf>
    <xf numFmtId="0" fontId="34" fillId="0" borderId="0" xfId="0" applyFont="1" applyFill="1" applyBorder="1" applyAlignment="1">
      <alignment horizontal="center" vertical="top" wrapText="1"/>
    </xf>
    <xf numFmtId="0" fontId="34" fillId="0" borderId="0" xfId="0" applyFont="1" applyFill="1" applyBorder="1" applyAlignment="1" applyProtection="1">
      <alignment vertical="top" wrapText="1"/>
    </xf>
    <xf numFmtId="0" fontId="40" fillId="0" borderId="0" xfId="0" applyFont="1" applyFill="1" applyBorder="1" applyAlignment="1">
      <alignment horizontal="center" vertical="top" wrapText="1"/>
    </xf>
    <xf numFmtId="0" fontId="34" fillId="0" borderId="0" xfId="0" applyFont="1" applyFill="1" applyBorder="1" applyAlignment="1">
      <alignment horizontal="center"/>
    </xf>
    <xf numFmtId="9" fontId="34" fillId="0" borderId="0" xfId="1" applyFont="1" applyFill="1" applyBorder="1" applyAlignment="1">
      <alignment horizontal="center" vertical="top" wrapText="1"/>
    </xf>
    <xf numFmtId="9" fontId="40" fillId="0" borderId="0" xfId="1" applyFont="1" applyFill="1" applyBorder="1" applyAlignment="1">
      <alignment horizontal="center" vertical="top" wrapText="1"/>
    </xf>
    <xf numFmtId="9" fontId="40" fillId="0" borderId="0" xfId="0" applyNumberFormat="1" applyFont="1" applyFill="1" applyBorder="1" applyAlignment="1">
      <alignment horizontal="center" vertical="top" wrapText="1"/>
    </xf>
    <xf numFmtId="9" fontId="34" fillId="0" borderId="0" xfId="1" applyFont="1" applyFill="1" applyBorder="1" applyAlignment="1">
      <alignment vertical="top" wrapText="1"/>
    </xf>
    <xf numFmtId="0" fontId="37" fillId="0" borderId="0" xfId="0" applyFont="1" applyFill="1" applyBorder="1" applyAlignment="1" applyProtection="1">
      <alignment horizontal="center"/>
    </xf>
    <xf numFmtId="0" fontId="37" fillId="0" borderId="0" xfId="0" applyFont="1" applyFill="1" applyAlignment="1" applyProtection="1">
      <alignment horizontal="center"/>
    </xf>
    <xf numFmtId="0" fontId="37" fillId="0" borderId="0" xfId="0" applyFont="1" applyFill="1" applyAlignment="1" applyProtection="1">
      <alignment vertical="top"/>
    </xf>
    <xf numFmtId="0" fontId="37" fillId="0" borderId="0" xfId="0" applyFont="1" applyFill="1" applyProtection="1"/>
    <xf numFmtId="0" fontId="43" fillId="0" borderId="0" xfId="0" applyFont="1" applyFill="1" applyAlignment="1" applyProtection="1">
      <alignment horizontal="center" vertical="center" wrapText="1"/>
    </xf>
    <xf numFmtId="0" fontId="37" fillId="0" borderId="0" xfId="0" applyFont="1"/>
    <xf numFmtId="0" fontId="37" fillId="0" borderId="0" xfId="0" applyFont="1" applyAlignment="1">
      <alignment horizontal="right"/>
    </xf>
    <xf numFmtId="0" fontId="43" fillId="0" borderId="0" xfId="0" applyFont="1" applyAlignment="1">
      <alignment horizontal="center" vertical="center" wrapText="1"/>
    </xf>
    <xf numFmtId="0" fontId="39" fillId="0" borderId="0" xfId="0" applyFont="1" applyProtection="1"/>
    <xf numFmtId="0" fontId="39" fillId="3" borderId="1" xfId="0" applyFont="1" applyFill="1" applyBorder="1" applyAlignment="1">
      <alignment horizontal="center" vertical="center"/>
    </xf>
    <xf numFmtId="0" fontId="39" fillId="5" borderId="0" xfId="0" applyFont="1" applyFill="1" applyAlignment="1" applyProtection="1">
      <alignment horizontal="left"/>
    </xf>
    <xf numFmtId="0" fontId="37" fillId="0" borderId="0" xfId="0" applyFont="1" applyAlignment="1">
      <alignment horizontal="center"/>
    </xf>
    <xf numFmtId="0" fontId="37" fillId="3" borderId="1" xfId="2" applyFont="1" applyFill="1" applyBorder="1" applyAlignment="1" applyProtection="1">
      <alignment horizontal="center" vertical="top" wrapText="1"/>
      <protection locked="0"/>
    </xf>
    <xf numFmtId="9" fontId="37" fillId="0" borderId="0" xfId="1" applyFont="1" applyFill="1" applyBorder="1" applyAlignment="1" applyProtection="1">
      <alignment horizontal="left" vertical="top" wrapText="1"/>
    </xf>
    <xf numFmtId="0" fontId="34" fillId="0" borderId="0" xfId="0" applyFont="1" applyFill="1"/>
    <xf numFmtId="0" fontId="37" fillId="3" borderId="1" xfId="0" applyFont="1" applyFill="1" applyBorder="1" applyAlignment="1" applyProtection="1">
      <alignment horizontal="center"/>
      <protection locked="0"/>
    </xf>
    <xf numFmtId="0" fontId="43" fillId="0" borderId="0" xfId="0" applyFont="1" applyFill="1" applyAlignment="1">
      <alignment horizontal="left" vertical="center" wrapText="1"/>
    </xf>
    <xf numFmtId="0" fontId="34" fillId="0" borderId="10" xfId="0" applyFont="1" applyFill="1" applyBorder="1"/>
    <xf numFmtId="0" fontId="34" fillId="0" borderId="10" xfId="0" applyFont="1" applyFill="1" applyBorder="1" applyAlignment="1">
      <alignment vertical="top"/>
    </xf>
    <xf numFmtId="0" fontId="40" fillId="0" borderId="10" xfId="0" applyFont="1" applyFill="1" applyBorder="1" applyAlignment="1">
      <alignment horizontal="right" vertical="top"/>
    </xf>
    <xf numFmtId="0" fontId="37" fillId="0" borderId="10" xfId="0" applyFont="1" applyFill="1" applyBorder="1" applyAlignment="1">
      <alignment horizontal="left" vertical="top" wrapText="1"/>
    </xf>
    <xf numFmtId="0" fontId="39" fillId="0" borderId="0" xfId="0" applyFont="1" applyFill="1" applyAlignment="1">
      <alignment horizontal="left" indent="1"/>
    </xf>
    <xf numFmtId="0" fontId="38" fillId="5" borderId="0" xfId="0" applyFont="1" applyFill="1" applyAlignment="1">
      <alignment vertical="top"/>
    </xf>
    <xf numFmtId="0" fontId="34" fillId="0" borderId="0" xfId="0" applyFont="1" applyFill="1" applyAlignment="1">
      <alignment horizontal="center" vertical="top" wrapText="1"/>
    </xf>
    <xf numFmtId="0" fontId="34" fillId="0" borderId="0" xfId="0" applyFont="1" applyFill="1" applyAlignment="1" applyProtection="1">
      <alignment horizontal="left" vertical="top" wrapText="1"/>
    </xf>
    <xf numFmtId="9" fontId="50" fillId="0" borderId="0" xfId="1" applyFont="1" applyFill="1" applyAlignment="1">
      <alignment horizontal="center" vertical="center" wrapText="1"/>
    </xf>
    <xf numFmtId="9" fontId="34" fillId="0" borderId="0" xfId="1" applyFont="1" applyFill="1" applyAlignment="1" applyProtection="1">
      <alignment horizontal="center" vertical="top" wrapText="1"/>
    </xf>
    <xf numFmtId="0" fontId="40" fillId="0" borderId="0" xfId="0" applyFont="1" applyFill="1" applyBorder="1" applyAlignment="1">
      <alignment horizontal="center" vertical="top"/>
    </xf>
    <xf numFmtId="9" fontId="34" fillId="0" borderId="0" xfId="0" applyNumberFormat="1" applyFont="1" applyFill="1" applyBorder="1" applyAlignment="1">
      <alignment horizontal="center"/>
    </xf>
    <xf numFmtId="0" fontId="51" fillId="0" borderId="0" xfId="0" applyFont="1" applyFill="1" applyAlignment="1" applyProtection="1">
      <alignment horizontal="left" vertical="top" wrapText="1"/>
    </xf>
    <xf numFmtId="0" fontId="52" fillId="0" borderId="0" xfId="0" applyFont="1" applyFill="1" applyBorder="1" applyAlignment="1" applyProtection="1">
      <alignment horizontal="center" vertical="top" wrapText="1"/>
    </xf>
    <xf numFmtId="0" fontId="36" fillId="0" borderId="0" xfId="0" applyFont="1" applyFill="1" applyAlignment="1" applyProtection="1"/>
    <xf numFmtId="0" fontId="36" fillId="0" borderId="0" xfId="0" applyFont="1" applyFill="1" applyProtection="1"/>
    <xf numFmtId="0" fontId="51" fillId="0" borderId="0" xfId="0" applyFont="1" applyFill="1" applyProtection="1"/>
    <xf numFmtId="0" fontId="43" fillId="0" borderId="0" xfId="0" applyFont="1" applyFill="1" applyProtection="1"/>
    <xf numFmtId="0" fontId="51" fillId="0" borderId="0" xfId="0" applyFont="1" applyFill="1" applyAlignment="1" applyProtection="1">
      <alignment vertical="top"/>
    </xf>
    <xf numFmtId="0" fontId="51" fillId="0" borderId="0" xfId="0" applyFont="1" applyFill="1" applyAlignment="1" applyProtection="1">
      <alignment horizontal="center"/>
    </xf>
    <xf numFmtId="0" fontId="38" fillId="0" borderId="0" xfId="0" applyFont="1" applyFill="1" applyProtection="1"/>
    <xf numFmtId="0" fontId="53" fillId="0" borderId="0" xfId="2" applyFont="1" applyFill="1" applyProtection="1"/>
    <xf numFmtId="0" fontId="53" fillId="0" borderId="0" xfId="2" applyFont="1" applyFill="1" applyAlignment="1" applyProtection="1">
      <alignment vertical="top"/>
    </xf>
    <xf numFmtId="0" fontId="43" fillId="0" borderId="0" xfId="0" applyFont="1" applyFill="1" applyAlignment="1" applyProtection="1">
      <alignment vertical="top"/>
    </xf>
    <xf numFmtId="0" fontId="37" fillId="0" borderId="0" xfId="0" applyFont="1" applyFill="1" applyAlignment="1" applyProtection="1"/>
    <xf numFmtId="0" fontId="38" fillId="2" borderId="0" xfId="0" applyFont="1" applyFill="1" applyBorder="1" applyAlignment="1" applyProtection="1">
      <alignment horizontal="left" wrapText="1"/>
    </xf>
    <xf numFmtId="0" fontId="37" fillId="2" borderId="0" xfId="0" applyFont="1" applyFill="1" applyBorder="1" applyAlignment="1" applyProtection="1">
      <alignment horizontal="center"/>
    </xf>
    <xf numFmtId="0" fontId="37" fillId="2" borderId="0" xfId="0" applyFont="1" applyFill="1" applyBorder="1" applyAlignment="1" applyProtection="1">
      <alignment vertical="top"/>
    </xf>
    <xf numFmtId="0" fontId="37" fillId="2" borderId="0" xfId="0" applyFont="1" applyFill="1" applyBorder="1" applyAlignment="1" applyProtection="1">
      <alignment horizontal="center" vertical="top"/>
    </xf>
    <xf numFmtId="0" fontId="37" fillId="2" borderId="0" xfId="0" applyFont="1" applyFill="1" applyBorder="1" applyAlignment="1" applyProtection="1">
      <alignment vertical="top" wrapText="1"/>
    </xf>
    <xf numFmtId="0" fontId="37" fillId="2" borderId="0" xfId="0" applyFont="1" applyFill="1" applyBorder="1" applyAlignment="1" applyProtection="1">
      <alignment horizontal="left" vertical="top" wrapText="1"/>
    </xf>
    <xf numFmtId="0" fontId="37" fillId="2" borderId="0" xfId="0" applyFont="1" applyFill="1" applyBorder="1" applyAlignment="1" applyProtection="1">
      <alignment horizontal="left"/>
    </xf>
    <xf numFmtId="0" fontId="43" fillId="0" borderId="0" xfId="0" applyFont="1" applyFill="1" applyAlignment="1" applyProtection="1">
      <alignment horizontal="left" vertical="top" wrapText="1"/>
    </xf>
    <xf numFmtId="0" fontId="43" fillId="2" borderId="0" xfId="0" applyFont="1" applyFill="1" applyBorder="1" applyAlignment="1" applyProtection="1">
      <alignment horizontal="left" wrapText="1"/>
    </xf>
    <xf numFmtId="0" fontId="38" fillId="2" borderId="0" xfId="0" applyFont="1" applyFill="1" applyBorder="1" applyAlignment="1" applyProtection="1">
      <alignment horizontal="left" wrapText="1"/>
    </xf>
    <xf numFmtId="0" fontId="37" fillId="2" borderId="0" xfId="0" applyFont="1" applyFill="1" applyBorder="1" applyAlignment="1" applyProtection="1">
      <alignment horizontal="left" vertical="top" wrapText="1"/>
    </xf>
    <xf numFmtId="0" fontId="39" fillId="2" borderId="0" xfId="0" applyFont="1" applyFill="1" applyBorder="1" applyAlignment="1" applyProtection="1">
      <alignment wrapText="1"/>
    </xf>
    <xf numFmtId="0" fontId="37" fillId="0" borderId="0" xfId="0" applyFont="1" applyFill="1" applyAlignment="1">
      <alignment vertical="top" wrapText="1"/>
    </xf>
    <xf numFmtId="0" fontId="37" fillId="2" borderId="0" xfId="0" applyFont="1" applyFill="1" applyBorder="1" applyAlignment="1">
      <alignment horizontal="left" vertical="top" wrapText="1"/>
    </xf>
    <xf numFmtId="0" fontId="37" fillId="2" borderId="6" xfId="0" applyFont="1" applyFill="1" applyBorder="1" applyAlignment="1">
      <alignment horizontal="left" vertical="top" wrapText="1"/>
    </xf>
    <xf numFmtId="0" fontId="37" fillId="0" borderId="0" xfId="0" applyFont="1" applyFill="1" applyBorder="1" applyAlignment="1">
      <alignment vertical="top" wrapText="1"/>
    </xf>
    <xf numFmtId="0" fontId="39" fillId="0" borderId="0" xfId="0" applyFont="1" applyFill="1" applyAlignment="1">
      <alignment horizontal="left"/>
    </xf>
    <xf numFmtId="0" fontId="37" fillId="0" borderId="0" xfId="0" quotePrefix="1" applyFont="1" applyFill="1" applyAlignment="1">
      <alignment vertical="top" wrapText="1"/>
    </xf>
    <xf numFmtId="0" fontId="37" fillId="0" borderId="23" xfId="0" quotePrefix="1" applyFont="1" applyFill="1" applyBorder="1" applyAlignment="1">
      <alignment vertical="top" wrapText="1"/>
    </xf>
    <xf numFmtId="0" fontId="37" fillId="0" borderId="23" xfId="0" applyFont="1" applyFill="1" applyBorder="1" applyAlignment="1">
      <alignment vertical="top" wrapText="1"/>
    </xf>
    <xf numFmtId="0" fontId="37" fillId="0" borderId="0" xfId="0" applyFont="1" applyFill="1" applyAlignment="1">
      <alignment horizontal="left" vertical="top" wrapText="1"/>
    </xf>
    <xf numFmtId="0" fontId="37" fillId="0" borderId="23" xfId="0" applyFont="1" applyFill="1" applyBorder="1" applyAlignment="1">
      <alignment horizontal="left" vertical="top" wrapText="1"/>
    </xf>
    <xf numFmtId="0" fontId="39" fillId="2" borderId="5" xfId="0" applyFont="1" applyFill="1" applyBorder="1" applyAlignment="1">
      <alignment wrapText="1"/>
    </xf>
    <xf numFmtId="0" fontId="39" fillId="2" borderId="0" xfId="0" applyFont="1" applyFill="1" applyBorder="1" applyAlignment="1">
      <alignment wrapText="1"/>
    </xf>
    <xf numFmtId="0" fontId="39" fillId="2" borderId="6" xfId="0" applyFont="1" applyFill="1" applyBorder="1" applyAlignment="1">
      <alignment wrapText="1"/>
    </xf>
    <xf numFmtId="0" fontId="37" fillId="0" borderId="0" xfId="0" applyFont="1" applyFill="1" applyAlignment="1">
      <alignment horizontal="left" vertical="top" wrapText="1" indent="2"/>
    </xf>
    <xf numFmtId="0" fontId="37" fillId="0" borderId="0" xfId="0" applyFont="1" applyFill="1" applyAlignment="1">
      <alignment vertical="top"/>
    </xf>
    <xf numFmtId="0" fontId="38" fillId="2" borderId="2" xfId="0" applyFont="1" applyFill="1" applyBorder="1" applyAlignment="1">
      <alignment horizontal="left" wrapText="1"/>
    </xf>
    <xf numFmtId="0" fontId="38" fillId="2" borderId="3" xfId="0" applyFont="1" applyFill="1" applyBorder="1" applyAlignment="1">
      <alignment horizontal="left" wrapText="1"/>
    </xf>
    <xf numFmtId="0" fontId="38" fillId="2" borderId="4" xfId="0" applyFont="1" applyFill="1" applyBorder="1" applyAlignment="1">
      <alignment horizontal="left" wrapText="1"/>
    </xf>
    <xf numFmtId="0" fontId="39" fillId="0" borderId="0" xfId="0" applyFont="1" applyFill="1" applyAlignment="1">
      <alignment vertical="top"/>
    </xf>
    <xf numFmtId="0" fontId="40" fillId="4" borderId="0" xfId="0" applyFont="1" applyFill="1" applyAlignment="1">
      <alignment vertical="top"/>
    </xf>
    <xf numFmtId="0" fontId="39" fillId="0" borderId="0" xfId="0" applyFont="1" applyFill="1" applyAlignment="1">
      <alignment vertical="top" wrapText="1"/>
    </xf>
    <xf numFmtId="0" fontId="37" fillId="5" borderId="0" xfId="0" applyFont="1" applyFill="1" applyAlignment="1">
      <alignment horizontal="left" vertical="top" wrapText="1"/>
    </xf>
    <xf numFmtId="0" fontId="37" fillId="2" borderId="15" xfId="0" applyFont="1" applyFill="1" applyBorder="1" applyAlignment="1" applyProtection="1">
      <alignment horizontal="left" vertical="top"/>
      <protection locked="0"/>
    </xf>
    <xf numFmtId="0" fontId="37" fillId="2" borderId="16" xfId="0" applyFont="1" applyFill="1" applyBorder="1" applyAlignment="1" applyProtection="1">
      <alignment horizontal="left" vertical="top"/>
      <protection locked="0"/>
    </xf>
    <xf numFmtId="0" fontId="37" fillId="2" borderId="24" xfId="0" applyFont="1" applyFill="1" applyBorder="1" applyAlignment="1" applyProtection="1">
      <alignment horizontal="left" vertical="top"/>
      <protection locked="0"/>
    </xf>
    <xf numFmtId="0" fontId="39" fillId="0" borderId="0" xfId="0" applyFont="1" applyFill="1" applyAlignment="1">
      <alignment horizontal="left" vertical="top" wrapText="1"/>
    </xf>
    <xf numFmtId="0" fontId="39" fillId="0" borderId="23" xfId="0" applyFont="1" applyFill="1" applyBorder="1" applyAlignment="1">
      <alignment horizontal="left" vertical="top" wrapText="1"/>
    </xf>
    <xf numFmtId="0" fontId="43" fillId="3" borderId="15" xfId="0" applyFont="1" applyFill="1" applyBorder="1" applyAlignment="1">
      <alignment horizontal="center" vertical="center"/>
    </xf>
    <xf numFmtId="0" fontId="43" fillId="3" borderId="16" xfId="0" applyFont="1" applyFill="1" applyBorder="1" applyAlignment="1">
      <alignment horizontal="center" vertical="center"/>
    </xf>
    <xf numFmtId="0" fontId="7" fillId="0" borderId="0" xfId="0" applyFont="1" applyAlignment="1">
      <alignment horizontal="left" vertical="top" wrapText="1"/>
    </xf>
    <xf numFmtId="0" fontId="7" fillId="5" borderId="0" xfId="0" applyFont="1" applyFill="1" applyAlignment="1">
      <alignment horizontal="left" vertical="top" wrapText="1"/>
    </xf>
    <xf numFmtId="0" fontId="7" fillId="2" borderId="15" xfId="0" applyFont="1" applyFill="1" applyBorder="1" applyAlignment="1" applyProtection="1">
      <alignment horizontal="left" vertical="top"/>
      <protection locked="0"/>
    </xf>
    <xf numFmtId="0" fontId="7" fillId="2" borderId="16" xfId="0" applyFont="1" applyFill="1" applyBorder="1" applyAlignment="1" applyProtection="1">
      <alignment horizontal="left" vertical="top"/>
      <protection locked="0"/>
    </xf>
    <xf numFmtId="0" fontId="7" fillId="2" borderId="24" xfId="0" applyFont="1" applyFill="1" applyBorder="1" applyAlignment="1" applyProtection="1">
      <alignment horizontal="left" vertical="top"/>
      <protection locked="0"/>
    </xf>
    <xf numFmtId="0" fontId="7" fillId="0" borderId="0" xfId="0" applyFont="1" applyFill="1" applyAlignment="1">
      <alignment horizontal="left" vertical="top" wrapText="1"/>
    </xf>
    <xf numFmtId="0" fontId="7" fillId="0" borderId="23" xfId="0" applyFont="1" applyFill="1" applyBorder="1" applyAlignment="1">
      <alignment horizontal="left" vertical="top" wrapText="1"/>
    </xf>
    <xf numFmtId="0" fontId="30" fillId="2" borderId="2" xfId="0" applyFont="1" applyFill="1" applyBorder="1" applyAlignment="1">
      <alignment horizontal="left" wrapText="1"/>
    </xf>
    <xf numFmtId="0" fontId="30" fillId="2" borderId="3" xfId="0" applyFont="1" applyFill="1" applyBorder="1" applyAlignment="1">
      <alignment horizontal="left" wrapText="1"/>
    </xf>
    <xf numFmtId="0" fontId="30" fillId="2" borderId="4" xfId="0" applyFont="1" applyFill="1" applyBorder="1" applyAlignment="1">
      <alignment horizontal="left" wrapText="1"/>
    </xf>
    <xf numFmtId="0" fontId="7" fillId="2" borderId="0"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0" borderId="23" xfId="0" applyFont="1" applyBorder="1" applyAlignment="1">
      <alignment horizontal="left" vertical="top" wrapText="1"/>
    </xf>
    <xf numFmtId="0" fontId="7" fillId="0" borderId="0" xfId="0" applyFont="1" applyAlignment="1">
      <alignment horizontal="left" wrapText="1"/>
    </xf>
    <xf numFmtId="0" fontId="13" fillId="0" borderId="0" xfId="0" applyFont="1" applyFill="1" applyAlignment="1">
      <alignment horizontal="left"/>
    </xf>
    <xf numFmtId="0" fontId="13" fillId="3" borderId="1" xfId="0" applyFont="1" applyFill="1" applyBorder="1" applyAlignment="1">
      <alignment horizontal="center"/>
    </xf>
    <xf numFmtId="0" fontId="37" fillId="0" borderId="0" xfId="0" applyFont="1" applyFill="1" applyBorder="1" applyAlignment="1" applyProtection="1">
      <alignment horizontal="center" vertical="center" wrapText="1"/>
    </xf>
    <xf numFmtId="0" fontId="38" fillId="0" borderId="0" xfId="0" applyFont="1" applyFill="1" applyAlignment="1">
      <alignment horizontal="left"/>
    </xf>
    <xf numFmtId="0" fontId="34" fillId="0" borderId="0" xfId="0" applyFont="1" applyFill="1" applyBorder="1" applyAlignment="1">
      <alignment horizontal="center" vertical="top" wrapText="1"/>
    </xf>
    <xf numFmtId="0" fontId="34" fillId="0" borderId="0" xfId="0" applyFont="1" applyFill="1" applyBorder="1" applyAlignment="1">
      <alignment horizontal="center" vertical="center" wrapText="1"/>
    </xf>
    <xf numFmtId="0" fontId="37" fillId="0" borderId="0" xfId="0" applyFont="1" applyFill="1" applyBorder="1" applyAlignment="1">
      <alignment horizontal="left" vertical="top" wrapText="1"/>
    </xf>
    <xf numFmtId="0" fontId="39" fillId="3" borderId="1" xfId="0" applyFont="1" applyFill="1" applyBorder="1" applyAlignment="1">
      <alignment horizontal="center"/>
    </xf>
    <xf numFmtId="0" fontId="43" fillId="2" borderId="2" xfId="0" applyFont="1" applyFill="1" applyBorder="1" applyAlignment="1">
      <alignment horizontal="left" wrapText="1"/>
    </xf>
    <xf numFmtId="0" fontId="43" fillId="2" borderId="3" xfId="0" applyFont="1" applyFill="1" applyBorder="1" applyAlignment="1">
      <alignment horizontal="left" wrapText="1"/>
    </xf>
    <xf numFmtId="0" fontId="43" fillId="2" borderId="4" xfId="0" applyFont="1" applyFill="1" applyBorder="1" applyAlignment="1">
      <alignment horizontal="left" wrapText="1"/>
    </xf>
    <xf numFmtId="0" fontId="48" fillId="0" borderId="0" xfId="0" applyFont="1" applyFill="1" applyAlignment="1">
      <alignment horizontal="center"/>
    </xf>
    <xf numFmtId="0" fontId="37" fillId="0" borderId="0" xfId="0" applyFont="1" applyFill="1" applyAlignment="1">
      <alignment horizontal="left" vertical="top"/>
    </xf>
    <xf numFmtId="0" fontId="33" fillId="0" borderId="0" xfId="0" applyFont="1" applyFill="1" applyAlignment="1">
      <alignment horizontal="left" vertical="top" wrapText="1"/>
    </xf>
    <xf numFmtId="0" fontId="25" fillId="3" borderId="1" xfId="0" applyFont="1" applyFill="1" applyBorder="1" applyAlignment="1">
      <alignment horizontal="center" vertical="top"/>
    </xf>
    <xf numFmtId="0" fontId="33" fillId="0" borderId="23" xfId="0" applyFont="1" applyFill="1" applyBorder="1" applyAlignment="1">
      <alignment horizontal="left" vertical="top" wrapText="1"/>
    </xf>
    <xf numFmtId="0" fontId="33" fillId="5" borderId="0" xfId="0" applyFont="1" applyFill="1" applyAlignment="1">
      <alignment horizontal="left" vertical="top" wrapText="1"/>
    </xf>
    <xf numFmtId="0" fontId="0" fillId="0" borderId="8" xfId="0" applyFont="1" applyFill="1" applyBorder="1" applyAlignment="1">
      <alignment horizontal="left" vertical="top" wrapText="1" indent="1"/>
    </xf>
    <xf numFmtId="0" fontId="0" fillId="0" borderId="9" xfId="0" applyFont="1" applyFill="1" applyBorder="1" applyAlignment="1">
      <alignment horizontal="left" vertical="top" wrapText="1" indent="1"/>
    </xf>
    <xf numFmtId="164" fontId="0" fillId="0" borderId="1" xfId="0" applyNumberFormat="1" applyFill="1" applyBorder="1" applyAlignment="1">
      <alignment horizontal="center" vertical="center"/>
    </xf>
    <xf numFmtId="0" fontId="16" fillId="0" borderId="0" xfId="0" applyFont="1" applyFill="1" applyBorder="1" applyAlignment="1">
      <alignment horizontal="center"/>
    </xf>
    <xf numFmtId="0" fontId="2" fillId="0" borderId="1" xfId="0" applyFont="1" applyFill="1" applyBorder="1" applyAlignment="1" applyProtection="1">
      <alignment horizontal="center" vertical="top"/>
      <protection locked="0"/>
    </xf>
    <xf numFmtId="9"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8" xfId="0" applyFont="1" applyFill="1" applyBorder="1" applyAlignment="1">
      <alignment horizontal="left" vertical="top" wrapText="1" indent="1"/>
    </xf>
    <xf numFmtId="0" fontId="2" fillId="0" borderId="13" xfId="0" applyFont="1" applyFill="1" applyBorder="1" applyAlignment="1" applyProtection="1">
      <alignment horizontal="left" vertical="top" indent="1"/>
      <protection locked="0"/>
    </xf>
    <xf numFmtId="0" fontId="2" fillId="0" borderId="12" xfId="0" applyFont="1" applyFill="1" applyBorder="1" applyAlignment="1" applyProtection="1">
      <alignment horizontal="left" vertical="top" indent="1"/>
      <protection locked="0"/>
    </xf>
    <xf numFmtId="0" fontId="2" fillId="0" borderId="17" xfId="0" applyFont="1" applyFill="1" applyBorder="1" applyAlignment="1" applyProtection="1">
      <alignment horizontal="left" vertical="top" indent="1"/>
      <protection locked="0"/>
    </xf>
    <xf numFmtId="0" fontId="0" fillId="0" borderId="1" xfId="0" applyFill="1" applyBorder="1" applyAlignment="1">
      <alignment horizontal="center" vertical="top"/>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9" fontId="0" fillId="0" borderId="8" xfId="0" applyNumberFormat="1" applyFill="1" applyBorder="1" applyAlignment="1">
      <alignment horizontal="center" vertical="center"/>
    </xf>
    <xf numFmtId="9" fontId="0" fillId="0" borderId="9" xfId="0" applyNumberFormat="1" applyFill="1" applyBorder="1" applyAlignment="1">
      <alignment horizontal="center" vertical="center"/>
    </xf>
    <xf numFmtId="164" fontId="0" fillId="0" borderId="8" xfId="0" applyNumberFormat="1" applyFill="1" applyBorder="1" applyAlignment="1">
      <alignment horizontal="center" vertical="center"/>
    </xf>
    <xf numFmtId="164" fontId="0" fillId="0" borderId="9" xfId="0" applyNumberFormat="1" applyFill="1" applyBorder="1" applyAlignment="1">
      <alignment horizontal="center" vertical="center"/>
    </xf>
    <xf numFmtId="0" fontId="0" fillId="0" borderId="0" xfId="0" applyFont="1" applyFill="1" applyBorder="1" applyAlignment="1" applyProtection="1">
      <alignment horizontal="center" vertical="top"/>
      <protection locked="0"/>
    </xf>
    <xf numFmtId="0" fontId="0" fillId="0" borderId="0" xfId="0" applyFill="1" applyBorder="1" applyAlignment="1">
      <alignment horizontal="center"/>
    </xf>
    <xf numFmtId="164" fontId="0" fillId="0" borderId="18" xfId="0" applyNumberFormat="1" applyFill="1" applyBorder="1" applyAlignment="1">
      <alignment horizontal="center" vertical="center"/>
    </xf>
    <xf numFmtId="0" fontId="0" fillId="0" borderId="18" xfId="0" applyFont="1" applyFill="1" applyBorder="1" applyAlignment="1">
      <alignment horizontal="left" vertical="top" wrapText="1"/>
    </xf>
    <xf numFmtId="0" fontId="0" fillId="0" borderId="0" xfId="0" applyFill="1" applyAlignment="1">
      <alignment horizontal="left" vertical="top" wrapText="1"/>
    </xf>
    <xf numFmtId="0" fontId="0" fillId="0" borderId="0" xfId="0" applyFont="1" applyFill="1" applyAlignment="1">
      <alignment horizontal="left" vertical="top" wrapText="1"/>
    </xf>
    <xf numFmtId="0" fontId="0" fillId="0" borderId="0" xfId="0" applyFont="1" applyFill="1" applyAlignment="1">
      <alignment horizontal="left" vertical="top"/>
    </xf>
    <xf numFmtId="0" fontId="2" fillId="0" borderId="0" xfId="0" applyFont="1" applyFill="1" applyAlignment="1">
      <alignment horizontal="center" vertical="top"/>
    </xf>
    <xf numFmtId="0" fontId="4" fillId="0" borderId="0" xfId="0" applyFont="1" applyFill="1" applyAlignment="1">
      <alignment horizontal="center"/>
    </xf>
    <xf numFmtId="0" fontId="0" fillId="0" borderId="0" xfId="0" applyFill="1" applyAlignment="1">
      <alignment horizontal="left"/>
    </xf>
    <xf numFmtId="0" fontId="0" fillId="0" borderId="0" xfId="0" applyFill="1" applyBorder="1" applyAlignment="1">
      <alignment horizontal="left" vertical="top" wrapText="1"/>
    </xf>
    <xf numFmtId="0" fontId="2" fillId="0" borderId="0" xfId="0" applyFont="1" applyFill="1" applyAlignment="1">
      <alignment horizontal="left" vertical="center"/>
    </xf>
    <xf numFmtId="0" fontId="0" fillId="0" borderId="0" xfId="0" applyAlignment="1">
      <alignment horizontal="left" vertical="top" wrapText="1"/>
    </xf>
    <xf numFmtId="0" fontId="0" fillId="0" borderId="0" xfId="0" applyFont="1" applyAlignment="1">
      <alignment horizontal="left" vertical="top" wrapText="1"/>
    </xf>
    <xf numFmtId="0" fontId="0" fillId="0" borderId="0" xfId="0" applyAlignment="1">
      <alignment horizontal="left" vertical="top"/>
    </xf>
    <xf numFmtId="0" fontId="0" fillId="0" borderId="0" xfId="0" applyFill="1" applyAlignment="1">
      <alignment horizontal="left" vertical="top"/>
    </xf>
    <xf numFmtId="0" fontId="2" fillId="0" borderId="0" xfId="0" applyFont="1" applyAlignment="1">
      <alignment horizontal="center"/>
    </xf>
    <xf numFmtId="0" fontId="0" fillId="0" borderId="0" xfId="0" applyFont="1" applyFill="1" applyBorder="1" applyAlignment="1">
      <alignment horizontal="left" vertical="top" wrapText="1"/>
    </xf>
    <xf numFmtId="0" fontId="0" fillId="0" borderId="0" xfId="0" applyFont="1" applyAlignment="1">
      <alignment horizontal="left" vertical="top"/>
    </xf>
    <xf numFmtId="0" fontId="0" fillId="0" borderId="0" xfId="0" applyAlignment="1">
      <alignment horizontal="left"/>
    </xf>
    <xf numFmtId="0" fontId="2" fillId="0" borderId="0" xfId="0" applyFont="1" applyAlignment="1">
      <alignment horizontal="left" vertical="top"/>
    </xf>
    <xf numFmtId="0" fontId="0" fillId="0" borderId="0" xfId="0" applyFill="1" applyBorder="1" applyAlignment="1">
      <alignment horizontal="left" vertical="top"/>
    </xf>
    <xf numFmtId="0" fontId="0" fillId="0" borderId="0" xfId="0" applyFont="1" applyFill="1" applyBorder="1" applyAlignment="1">
      <alignment horizontal="left" vertical="top"/>
    </xf>
    <xf numFmtId="0" fontId="0" fillId="0" borderId="0" xfId="0" applyFont="1" applyAlignment="1">
      <alignment horizontal="left"/>
    </xf>
    <xf numFmtId="0" fontId="0" fillId="0" borderId="0" xfId="0" applyFill="1" applyAlignment="1">
      <alignment horizontal="left" wrapText="1"/>
    </xf>
    <xf numFmtId="0" fontId="0" fillId="0" borderId="0" xfId="0" applyFont="1" applyFill="1" applyAlignment="1">
      <alignment horizontal="left" wrapText="1"/>
    </xf>
    <xf numFmtId="0" fontId="0" fillId="0" borderId="0" xfId="0" applyAlignment="1">
      <alignment vertical="top"/>
    </xf>
    <xf numFmtId="0" fontId="0" fillId="0" borderId="0" xfId="0" applyFill="1" applyBorder="1" applyAlignment="1">
      <alignment horizontal="left"/>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33CCFF"/>
      <color rgb="FF3333FF"/>
      <color rgb="FFFF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114652</xdr:colOff>
      <xdr:row>0</xdr:row>
      <xdr:rowOff>8820</xdr:rowOff>
    </xdr:from>
    <xdr:to>
      <xdr:col>0</xdr:col>
      <xdr:colOff>961319</xdr:colOff>
      <xdr:row>3</xdr:row>
      <xdr:rowOff>189039</xdr:rowOff>
    </xdr:to>
    <xdr:pic>
      <xdr:nvPicPr>
        <xdr:cNvPr id="2" name="Picture 1" descr="logo_un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52" y="8820"/>
          <a:ext cx="846667" cy="82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hyperlink" Target="../../ACER/AppData/Roaming/Microsoft/Excel/Instrumen%20Pencapaian%20SNPT%20-%20Rev.xlsx" TargetMode="External"/><Relationship Id="rId13" Type="http://schemas.openxmlformats.org/officeDocument/2006/relationships/hyperlink" Target="../../ACER/AppData/Roaming/Microsoft/Excel/Instrumen%20Pencapaian%20SNPT%20-%20Rev.xlsx" TargetMode="External"/><Relationship Id="rId18" Type="http://schemas.openxmlformats.org/officeDocument/2006/relationships/hyperlink" Target="../../ACER/AppData/Roaming/Microsoft/Excel/Instrumen%20Pencapaian%20SNPT%20-%20Rev.xlsx" TargetMode="External"/><Relationship Id="rId3" Type="http://schemas.openxmlformats.org/officeDocument/2006/relationships/hyperlink" Target="../../ACER/AppData/Roaming/Microsoft/Excel/Instrumen%20Pencapaian%20SNPT%20-%20Rev.xlsx" TargetMode="External"/><Relationship Id="rId21" Type="http://schemas.openxmlformats.org/officeDocument/2006/relationships/hyperlink" Target="../../ACER/AppData/Roaming/Microsoft/Excel/Instrumen%20Pencapaian%20SNPT%20-%20Rev.xlsx" TargetMode="External"/><Relationship Id="rId7" Type="http://schemas.openxmlformats.org/officeDocument/2006/relationships/hyperlink" Target="../../ACER/AppData/Roaming/Microsoft/Excel/Instrumen%20Pencapaian%20SNPT%20-%20Rev.xlsx" TargetMode="External"/><Relationship Id="rId12" Type="http://schemas.openxmlformats.org/officeDocument/2006/relationships/hyperlink" Target="../../ACER/AppData/Roaming/Microsoft/Excel/Instrumen%20Pencapaian%20SNPT%20-%20Rev.xlsx" TargetMode="External"/><Relationship Id="rId17" Type="http://schemas.openxmlformats.org/officeDocument/2006/relationships/hyperlink" Target="../../ACER/AppData/Roaming/Microsoft/Excel/Instrumen%20Pencapaian%20SNPT%20-%20Rev.xlsx" TargetMode="External"/><Relationship Id="rId2" Type="http://schemas.openxmlformats.org/officeDocument/2006/relationships/hyperlink" Target="../../ACER/AppData/Roaming/Microsoft/Excel/Instrumen%20Pencapaian%20SNPT%20-%20Rev.xlsx" TargetMode="External"/><Relationship Id="rId16" Type="http://schemas.openxmlformats.org/officeDocument/2006/relationships/hyperlink" Target="../../ACER/AppData/Roaming/Microsoft/Excel/Instrumen%20Pencapaian%20SNPT%20-%20Rev.xlsx" TargetMode="External"/><Relationship Id="rId20" Type="http://schemas.openxmlformats.org/officeDocument/2006/relationships/hyperlink" Target="../../ACER/AppData/Roaming/Microsoft/Excel/Instrumen%20Pencapaian%20SNPT%20-%20Rev.xlsx" TargetMode="External"/><Relationship Id="rId1" Type="http://schemas.openxmlformats.org/officeDocument/2006/relationships/hyperlink" Target="../../ACER/AppData/Roaming/Microsoft/Excel/Instrumen%20Pencapaian%20SNPT%20-%20Rev.xlsx" TargetMode="External"/><Relationship Id="rId6" Type="http://schemas.openxmlformats.org/officeDocument/2006/relationships/hyperlink" Target="../../ACER/AppData/Roaming/Microsoft/Excel/Instrumen%20Pencapaian%20SNPT%20-%20Rev.xlsx" TargetMode="External"/><Relationship Id="rId11" Type="http://schemas.openxmlformats.org/officeDocument/2006/relationships/hyperlink" Target="../../ACER/AppData/Roaming/Microsoft/Excel/Instrumen%20Pencapaian%20SNPT%20-%20Rev.xlsx" TargetMode="External"/><Relationship Id="rId5" Type="http://schemas.openxmlformats.org/officeDocument/2006/relationships/hyperlink" Target="../../ACER/AppData/Roaming/Microsoft/Excel/Instrumen%20Pencapaian%20SNPT%20-%20Rev.xlsx" TargetMode="External"/><Relationship Id="rId15" Type="http://schemas.openxmlformats.org/officeDocument/2006/relationships/hyperlink" Target="../../ACER/AppData/Roaming/Microsoft/Excel/Instrumen%20Pencapaian%20SNPT%20-%20Rev.xlsx" TargetMode="External"/><Relationship Id="rId23" Type="http://schemas.openxmlformats.org/officeDocument/2006/relationships/printerSettings" Target="../printerSettings/printerSettings8.bin"/><Relationship Id="rId10" Type="http://schemas.openxmlformats.org/officeDocument/2006/relationships/hyperlink" Target="../../ACER/AppData/Roaming/Microsoft/Excel/Instrumen%20Pencapaian%20SNPT%20-%20Rev.xlsx" TargetMode="External"/><Relationship Id="rId19" Type="http://schemas.openxmlformats.org/officeDocument/2006/relationships/hyperlink" Target="../../ACER/AppData/Roaming/Microsoft/Excel/Instrumen%20Pencapaian%20SNPT%20-%20Rev.xlsx" TargetMode="External"/><Relationship Id="rId4" Type="http://schemas.openxmlformats.org/officeDocument/2006/relationships/hyperlink" Target="../../ACER/AppData/Roaming/Microsoft/Excel/Instrumen%20Pencapaian%20SNPT%20-%20Rev.xlsx" TargetMode="External"/><Relationship Id="rId9" Type="http://schemas.openxmlformats.org/officeDocument/2006/relationships/hyperlink" Target="../../ACER/AppData/Roaming/Microsoft/Excel/Instrumen%20Pencapaian%20SNPT%20-%20Rev.xlsx" TargetMode="External"/><Relationship Id="rId14" Type="http://schemas.openxmlformats.org/officeDocument/2006/relationships/hyperlink" Target="../../ACER/AppData/Roaming/Microsoft/Excel/Instrumen%20Pencapaian%20SNPT%20-%20Rev.xlsx" TargetMode="External"/><Relationship Id="rId22" Type="http://schemas.openxmlformats.org/officeDocument/2006/relationships/hyperlink" Target="../../ACER/AppData/Roaming/Microsoft/Excel/Instrumen%20Pencapaian%20SNPT%20-%20Rev.xlsx"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40"/>
  <sheetViews>
    <sheetView showGridLines="0" topLeftCell="A16" zoomScale="85" workbookViewId="0">
      <selection activeCell="B17" sqref="B17"/>
    </sheetView>
  </sheetViews>
  <sheetFormatPr defaultRowHeight="15" x14ac:dyDescent="0.25"/>
  <cols>
    <col min="1" max="1" width="9.140625" style="141"/>
    <col min="2" max="2" width="4.28515625" style="141" customWidth="1"/>
    <col min="3" max="3" width="5.28515625" style="141" customWidth="1"/>
    <col min="4" max="4" width="7.85546875" style="141" customWidth="1"/>
    <col min="5" max="5" width="5.28515625" style="141" customWidth="1"/>
    <col min="6" max="6" width="2.5703125" style="141" customWidth="1"/>
    <col min="7" max="7" width="84.28515625" style="141" customWidth="1"/>
    <col min="8" max="8" width="15.5703125" style="141" customWidth="1"/>
    <col min="9" max="16384" width="9.140625" style="141"/>
  </cols>
  <sheetData>
    <row r="3" spans="2:11" s="387" customFormat="1" ht="23.25" x14ac:dyDescent="0.35">
      <c r="B3" s="415" t="s">
        <v>1284</v>
      </c>
      <c r="D3" s="415"/>
      <c r="E3" s="415"/>
      <c r="F3" s="415"/>
      <c r="G3" s="415"/>
      <c r="H3" s="415"/>
      <c r="I3" s="262"/>
      <c r="J3" s="262"/>
      <c r="K3" s="320"/>
    </row>
    <row r="4" spans="2:11" s="387" customFormat="1" x14ac:dyDescent="0.25">
      <c r="B4" s="141"/>
      <c r="D4" s="386"/>
      <c r="E4" s="386"/>
      <c r="F4" s="386"/>
      <c r="G4" s="386"/>
      <c r="H4" s="385"/>
      <c r="I4" s="262"/>
      <c r="J4" s="262"/>
      <c r="K4" s="320"/>
    </row>
    <row r="5" spans="2:11" s="387" customFormat="1" ht="23.25" x14ac:dyDescent="0.35">
      <c r="B5" s="416" t="s">
        <v>1450</v>
      </c>
      <c r="D5" s="386"/>
      <c r="E5" s="386"/>
      <c r="F5" s="386"/>
      <c r="G5" s="386"/>
      <c r="H5" s="385"/>
      <c r="I5" s="262"/>
      <c r="J5" s="262"/>
      <c r="K5" s="320"/>
    </row>
    <row r="6" spans="2:11" s="387" customFormat="1" ht="12.75" customHeight="1" x14ac:dyDescent="0.35">
      <c r="B6" s="141"/>
      <c r="C6" s="416"/>
      <c r="D6" s="386"/>
      <c r="E6" s="386"/>
      <c r="F6" s="386"/>
      <c r="G6" s="386"/>
      <c r="H6" s="385"/>
      <c r="I6" s="262"/>
      <c r="J6" s="262"/>
      <c r="K6" s="320"/>
    </row>
    <row r="7" spans="2:11" s="417" customFormat="1" ht="42.75" customHeight="1" x14ac:dyDescent="0.2">
      <c r="B7" s="433" t="s">
        <v>1599</v>
      </c>
      <c r="C7" s="433"/>
      <c r="D7" s="433"/>
      <c r="E7" s="433"/>
      <c r="F7" s="433"/>
      <c r="G7" s="433"/>
      <c r="H7" s="433"/>
      <c r="I7" s="433"/>
      <c r="J7" s="413"/>
      <c r="K7" s="414"/>
    </row>
    <row r="8" spans="2:11" s="417" customFormat="1" ht="15.75" x14ac:dyDescent="0.25">
      <c r="B8" s="418"/>
      <c r="D8" s="419"/>
      <c r="E8" s="419"/>
      <c r="F8" s="419"/>
      <c r="G8" s="419"/>
      <c r="H8" s="420"/>
      <c r="I8" s="413"/>
      <c r="J8" s="413"/>
      <c r="K8" s="414"/>
    </row>
    <row r="9" spans="2:11" s="417" customFormat="1" ht="18" x14ac:dyDescent="0.25">
      <c r="B9" s="418">
        <v>1</v>
      </c>
      <c r="C9" s="417" t="s">
        <v>1592</v>
      </c>
      <c r="D9" s="421"/>
      <c r="E9" s="421"/>
      <c r="F9" s="418" t="s">
        <v>5</v>
      </c>
      <c r="G9" s="417" t="s">
        <v>1593</v>
      </c>
      <c r="H9" s="420"/>
      <c r="I9" s="413"/>
      <c r="J9" s="413"/>
      <c r="K9" s="414"/>
    </row>
    <row r="10" spans="2:11" s="417" customFormat="1" ht="18.75" x14ac:dyDescent="0.3">
      <c r="B10" s="418">
        <v>2</v>
      </c>
      <c r="C10" s="422" t="s">
        <v>1587</v>
      </c>
      <c r="D10" s="422"/>
      <c r="E10" s="423"/>
      <c r="F10" s="424" t="s">
        <v>5</v>
      </c>
      <c r="G10" s="419" t="s">
        <v>1594</v>
      </c>
      <c r="H10" s="420"/>
      <c r="I10" s="413"/>
      <c r="J10" s="413"/>
      <c r="K10" s="414"/>
    </row>
    <row r="11" spans="2:11" s="417" customFormat="1" ht="18.75" x14ac:dyDescent="0.3">
      <c r="B11" s="418">
        <v>3</v>
      </c>
      <c r="C11" s="422" t="s">
        <v>1588</v>
      </c>
      <c r="D11" s="422"/>
      <c r="E11" s="423"/>
      <c r="F11" s="424" t="s">
        <v>5</v>
      </c>
      <c r="G11" s="419" t="s">
        <v>1595</v>
      </c>
      <c r="H11" s="420"/>
      <c r="I11" s="413"/>
      <c r="J11" s="413"/>
      <c r="K11" s="414"/>
    </row>
    <row r="12" spans="2:11" s="417" customFormat="1" ht="18.75" x14ac:dyDescent="0.3">
      <c r="B12" s="418">
        <v>4</v>
      </c>
      <c r="C12" s="422" t="s">
        <v>1589</v>
      </c>
      <c r="D12" s="423"/>
      <c r="E12" s="423"/>
      <c r="F12" s="424" t="s">
        <v>5</v>
      </c>
      <c r="G12" s="419" t="s">
        <v>1596</v>
      </c>
      <c r="H12" s="420"/>
      <c r="I12" s="413"/>
      <c r="J12" s="413"/>
      <c r="K12" s="414"/>
    </row>
    <row r="13" spans="2:11" s="417" customFormat="1" ht="18.75" x14ac:dyDescent="0.3">
      <c r="B13" s="418">
        <v>5</v>
      </c>
      <c r="C13" s="422" t="s">
        <v>1590</v>
      </c>
      <c r="D13" s="423"/>
      <c r="E13" s="423"/>
      <c r="F13" s="424" t="s">
        <v>5</v>
      </c>
      <c r="G13" s="419" t="s">
        <v>1597</v>
      </c>
      <c r="H13" s="420"/>
      <c r="I13" s="413"/>
      <c r="J13" s="413"/>
      <c r="K13" s="414"/>
    </row>
    <row r="14" spans="2:11" s="417" customFormat="1" ht="18.75" x14ac:dyDescent="0.3">
      <c r="B14" s="418">
        <v>6</v>
      </c>
      <c r="C14" s="422" t="s">
        <v>1591</v>
      </c>
      <c r="D14" s="423"/>
      <c r="E14" s="423"/>
      <c r="F14" s="424" t="s">
        <v>5</v>
      </c>
      <c r="G14" s="419" t="s">
        <v>1598</v>
      </c>
      <c r="H14" s="420"/>
      <c r="I14" s="413"/>
      <c r="J14" s="413"/>
      <c r="K14" s="414"/>
    </row>
    <row r="15" spans="2:11" s="417" customFormat="1" ht="18.75" x14ac:dyDescent="0.3">
      <c r="B15" s="418"/>
      <c r="C15" s="422"/>
      <c r="D15" s="423"/>
      <c r="E15" s="423"/>
      <c r="F15" s="424"/>
      <c r="G15" s="419"/>
      <c r="H15" s="420"/>
      <c r="I15" s="413"/>
      <c r="J15" s="413"/>
      <c r="K15" s="414"/>
    </row>
    <row r="16" spans="2:11" s="387" customFormat="1" ht="35.25" customHeight="1" x14ac:dyDescent="0.2">
      <c r="B16" s="433" t="s">
        <v>1602</v>
      </c>
      <c r="C16" s="433"/>
      <c r="D16" s="433"/>
      <c r="E16" s="433"/>
      <c r="F16" s="433"/>
      <c r="G16" s="433"/>
      <c r="H16" s="433"/>
      <c r="I16" s="433"/>
      <c r="J16" s="262"/>
      <c r="K16" s="320"/>
    </row>
    <row r="17" spans="2:11" s="387" customFormat="1" ht="15.75" x14ac:dyDescent="0.25">
      <c r="B17" s="418" t="s">
        <v>1601</v>
      </c>
      <c r="C17" s="418"/>
      <c r="D17" s="386"/>
      <c r="E17" s="386"/>
      <c r="F17" s="386"/>
      <c r="G17" s="386"/>
      <c r="H17" s="385"/>
      <c r="I17" s="262"/>
      <c r="J17" s="262"/>
      <c r="K17" s="320"/>
    </row>
    <row r="18" spans="2:11" s="387" customFormat="1" ht="15.75" x14ac:dyDescent="0.25">
      <c r="B18" s="418"/>
      <c r="C18" s="418"/>
      <c r="D18" s="386"/>
      <c r="E18" s="386"/>
      <c r="F18" s="386"/>
      <c r="G18" s="386"/>
      <c r="H18" s="385"/>
      <c r="I18" s="262"/>
      <c r="J18" s="262"/>
      <c r="K18" s="320"/>
    </row>
    <row r="19" spans="2:11" s="387" customFormat="1" ht="23.25" x14ac:dyDescent="0.35">
      <c r="B19" s="418" t="s">
        <v>1600</v>
      </c>
      <c r="C19" s="416"/>
      <c r="D19" s="386"/>
      <c r="E19" s="386"/>
      <c r="F19" s="386"/>
      <c r="G19" s="386"/>
      <c r="H19" s="385"/>
      <c r="I19" s="262"/>
      <c r="J19" s="262"/>
      <c r="K19" s="320"/>
    </row>
    <row r="20" spans="2:11" s="387" customFormat="1" ht="6.75" customHeight="1" x14ac:dyDescent="0.35">
      <c r="B20" s="418"/>
      <c r="C20" s="416"/>
      <c r="D20" s="386"/>
      <c r="E20" s="386"/>
      <c r="F20" s="386"/>
      <c r="G20" s="386"/>
      <c r="H20" s="385"/>
      <c r="I20" s="262"/>
      <c r="J20" s="262"/>
      <c r="K20" s="320"/>
    </row>
    <row r="21" spans="2:11" s="425" customFormat="1" ht="15" customHeight="1" x14ac:dyDescent="0.25">
      <c r="B21" s="141"/>
      <c r="C21" s="435"/>
      <c r="D21" s="435"/>
      <c r="E21" s="435"/>
      <c r="F21" s="435"/>
      <c r="G21" s="435"/>
      <c r="H21" s="435"/>
      <c r="I21" s="262"/>
      <c r="J21" s="262"/>
      <c r="K21" s="320"/>
    </row>
    <row r="22" spans="2:11" s="425" customFormat="1" ht="34.5" customHeight="1" x14ac:dyDescent="0.25">
      <c r="B22" s="141"/>
      <c r="C22" s="434" t="s">
        <v>1504</v>
      </c>
      <c r="D22" s="434"/>
      <c r="E22" s="434"/>
      <c r="F22" s="434"/>
      <c r="G22" s="434"/>
      <c r="H22" s="434"/>
      <c r="I22" s="262"/>
      <c r="J22" s="262"/>
      <c r="K22" s="320"/>
    </row>
    <row r="23" spans="2:11" s="425" customFormat="1" ht="14.25" customHeight="1" x14ac:dyDescent="0.25">
      <c r="B23" s="141"/>
      <c r="C23" s="426"/>
      <c r="D23" s="426"/>
      <c r="E23" s="426"/>
      <c r="F23" s="426"/>
      <c r="G23" s="426"/>
      <c r="H23" s="426"/>
      <c r="I23" s="262"/>
      <c r="J23" s="262"/>
      <c r="K23" s="320"/>
    </row>
    <row r="24" spans="2:11" s="425" customFormat="1" x14ac:dyDescent="0.25">
      <c r="B24" s="141"/>
      <c r="C24" s="427" t="s">
        <v>6</v>
      </c>
      <c r="D24" s="428" t="s">
        <v>1192</v>
      </c>
      <c r="E24" s="428"/>
      <c r="F24" s="428"/>
      <c r="G24" s="428"/>
      <c r="H24" s="427"/>
      <c r="I24" s="262"/>
      <c r="J24" s="262"/>
      <c r="K24" s="320"/>
    </row>
    <row r="25" spans="2:11" s="425" customFormat="1" x14ac:dyDescent="0.25">
      <c r="B25" s="141"/>
      <c r="C25" s="427" t="s">
        <v>7</v>
      </c>
      <c r="D25" s="428" t="s">
        <v>1193</v>
      </c>
      <c r="E25" s="428"/>
      <c r="F25" s="428"/>
      <c r="G25" s="428"/>
      <c r="H25" s="427"/>
      <c r="I25" s="262"/>
      <c r="J25" s="262"/>
      <c r="K25" s="320"/>
    </row>
    <row r="26" spans="2:11" s="425" customFormat="1" x14ac:dyDescent="0.25">
      <c r="B26" s="141"/>
      <c r="C26" s="427" t="s">
        <v>8</v>
      </c>
      <c r="D26" s="428" t="s">
        <v>1194</v>
      </c>
      <c r="E26" s="428"/>
      <c r="F26" s="428"/>
      <c r="G26" s="428"/>
      <c r="H26" s="427"/>
      <c r="I26" s="262"/>
      <c r="J26" s="262"/>
      <c r="K26" s="320"/>
    </row>
    <row r="27" spans="2:11" s="425" customFormat="1" x14ac:dyDescent="0.25">
      <c r="B27" s="141"/>
      <c r="C27" s="427"/>
      <c r="D27" s="428"/>
      <c r="E27" s="428">
        <v>1</v>
      </c>
      <c r="F27" s="428" t="s">
        <v>1163</v>
      </c>
      <c r="G27" s="428" t="s">
        <v>1169</v>
      </c>
      <c r="H27" s="427"/>
      <c r="I27" s="262"/>
      <c r="J27" s="262"/>
      <c r="K27" s="320"/>
    </row>
    <row r="28" spans="2:11" s="425" customFormat="1" x14ac:dyDescent="0.25">
      <c r="B28" s="141"/>
      <c r="C28" s="427"/>
      <c r="D28" s="428"/>
      <c r="E28" s="428">
        <v>2</v>
      </c>
      <c r="F28" s="428" t="s">
        <v>1163</v>
      </c>
      <c r="G28" s="428" t="s">
        <v>1170</v>
      </c>
      <c r="H28" s="427"/>
      <c r="I28" s="262"/>
      <c r="J28" s="262"/>
      <c r="K28" s="320"/>
    </row>
    <row r="29" spans="2:11" s="425" customFormat="1" x14ac:dyDescent="0.25">
      <c r="B29" s="141"/>
      <c r="C29" s="427"/>
      <c r="D29" s="428"/>
      <c r="E29" s="428">
        <v>3</v>
      </c>
      <c r="F29" s="428" t="s">
        <v>1163</v>
      </c>
      <c r="G29" s="428" t="s">
        <v>1171</v>
      </c>
      <c r="H29" s="427"/>
      <c r="I29" s="262"/>
      <c r="J29" s="262"/>
      <c r="K29" s="320"/>
    </row>
    <row r="30" spans="2:11" s="425" customFormat="1" x14ac:dyDescent="0.25">
      <c r="B30" s="141"/>
      <c r="C30" s="427"/>
      <c r="D30" s="428"/>
      <c r="E30" s="428">
        <v>4</v>
      </c>
      <c r="F30" s="428" t="s">
        <v>1163</v>
      </c>
      <c r="G30" s="428" t="s">
        <v>1172</v>
      </c>
      <c r="H30" s="427"/>
      <c r="I30" s="262"/>
      <c r="J30" s="262"/>
      <c r="K30" s="320"/>
    </row>
    <row r="31" spans="2:11" s="425" customFormat="1" x14ac:dyDescent="0.25">
      <c r="B31" s="141"/>
      <c r="C31" s="427" t="s">
        <v>9</v>
      </c>
      <c r="D31" s="428" t="s">
        <v>1468</v>
      </c>
      <c r="E31" s="428"/>
      <c r="F31" s="428"/>
      <c r="G31" s="428"/>
      <c r="H31" s="427"/>
      <c r="I31" s="262"/>
      <c r="J31" s="262"/>
      <c r="K31" s="320"/>
    </row>
    <row r="32" spans="2:11" s="425" customFormat="1" x14ac:dyDescent="0.25">
      <c r="B32" s="141"/>
      <c r="C32" s="427"/>
      <c r="D32" s="428"/>
      <c r="E32" s="428">
        <v>1</v>
      </c>
      <c r="F32" s="428" t="s">
        <v>1163</v>
      </c>
      <c r="G32" s="428" t="s">
        <v>1469</v>
      </c>
      <c r="H32" s="427"/>
      <c r="I32" s="262"/>
      <c r="J32" s="262"/>
      <c r="K32" s="320"/>
    </row>
    <row r="33" spans="2:11" s="425" customFormat="1" x14ac:dyDescent="0.25">
      <c r="B33" s="141"/>
      <c r="C33" s="427"/>
      <c r="D33" s="428"/>
      <c r="E33" s="428">
        <v>2</v>
      </c>
      <c r="F33" s="428" t="s">
        <v>1163</v>
      </c>
      <c r="G33" s="428" t="s">
        <v>1470</v>
      </c>
      <c r="H33" s="427"/>
      <c r="I33" s="262"/>
      <c r="J33" s="262"/>
      <c r="K33" s="320"/>
    </row>
    <row r="34" spans="2:11" s="425" customFormat="1" x14ac:dyDescent="0.25">
      <c r="B34" s="141"/>
      <c r="C34" s="427"/>
      <c r="D34" s="428"/>
      <c r="E34" s="428">
        <v>3</v>
      </c>
      <c r="F34" s="428" t="s">
        <v>1163</v>
      </c>
      <c r="G34" s="428" t="s">
        <v>1471</v>
      </c>
      <c r="H34" s="427"/>
      <c r="I34" s="262"/>
      <c r="J34" s="262"/>
      <c r="K34" s="320"/>
    </row>
    <row r="35" spans="2:11" s="425" customFormat="1" ht="32.25" customHeight="1" x14ac:dyDescent="0.25">
      <c r="B35" s="141"/>
      <c r="C35" s="429" t="s">
        <v>10</v>
      </c>
      <c r="D35" s="436" t="s">
        <v>1500</v>
      </c>
      <c r="E35" s="436"/>
      <c r="F35" s="436"/>
      <c r="G35" s="436"/>
      <c r="H35" s="436"/>
      <c r="I35" s="262"/>
      <c r="J35" s="262"/>
      <c r="K35" s="320"/>
    </row>
    <row r="36" spans="2:11" s="425" customFormat="1" ht="19.5" customHeight="1" x14ac:dyDescent="0.25">
      <c r="B36" s="141"/>
      <c r="C36" s="427"/>
      <c r="D36" s="430"/>
      <c r="E36" s="430"/>
      <c r="F36" s="430"/>
      <c r="G36" s="430"/>
      <c r="H36" s="431"/>
      <c r="I36" s="262"/>
      <c r="J36" s="262"/>
      <c r="K36" s="320"/>
    </row>
    <row r="37" spans="2:11" s="425" customFormat="1" ht="26.25" customHeight="1" x14ac:dyDescent="0.25">
      <c r="B37" s="141"/>
      <c r="C37" s="437" t="s">
        <v>1505</v>
      </c>
      <c r="D37" s="437"/>
      <c r="E37" s="437"/>
      <c r="F37" s="437"/>
      <c r="G37" s="437"/>
      <c r="H37" s="437"/>
      <c r="I37" s="262"/>
      <c r="J37" s="262"/>
      <c r="K37" s="320"/>
    </row>
    <row r="38" spans="2:11" s="425" customFormat="1" ht="26.25" customHeight="1" x14ac:dyDescent="0.25">
      <c r="B38" s="141"/>
      <c r="C38" s="437" t="s">
        <v>1506</v>
      </c>
      <c r="D38" s="437"/>
      <c r="E38" s="437"/>
      <c r="F38" s="437"/>
      <c r="G38" s="437"/>
      <c r="H38" s="437"/>
      <c r="I38" s="209"/>
      <c r="J38" s="209"/>
      <c r="K38" s="320"/>
    </row>
    <row r="39" spans="2:11" s="425" customFormat="1" ht="26.25" customHeight="1" x14ac:dyDescent="0.25">
      <c r="B39" s="141"/>
      <c r="C39" s="437" t="s">
        <v>1517</v>
      </c>
      <c r="D39" s="437"/>
      <c r="E39" s="437"/>
      <c r="F39" s="437"/>
      <c r="G39" s="437"/>
      <c r="H39" s="437"/>
      <c r="I39" s="209"/>
      <c r="J39" s="209"/>
      <c r="K39" s="320"/>
    </row>
    <row r="40" spans="2:11" s="425" customFormat="1" x14ac:dyDescent="0.25">
      <c r="B40" s="141"/>
      <c r="C40" s="432"/>
      <c r="D40" s="430"/>
      <c r="E40" s="430"/>
      <c r="F40" s="430"/>
      <c r="G40" s="430"/>
      <c r="H40" s="431"/>
      <c r="I40" s="262"/>
      <c r="J40" s="262"/>
      <c r="K40" s="320"/>
    </row>
  </sheetData>
  <sheetProtection algorithmName="SHA-512" hashValue="9w4FHpXgXf5uwE8G5vFctvYBKdlOld2OCgHUlSybDumDaYQGanAAsEhtc+ZBy0+XaBPAP3f2MpT8fesbv2jBDQ==" saltValue="ajiKnMOsxG0kS8iekVsw7Q==" spinCount="100000" sheet="1" objects="1" scenarios="1"/>
  <mergeCells count="8">
    <mergeCell ref="C37:H37"/>
    <mergeCell ref="C38:H38"/>
    <mergeCell ref="C39:H39"/>
    <mergeCell ref="B7:I7"/>
    <mergeCell ref="C22:H22"/>
    <mergeCell ref="B16:I16"/>
    <mergeCell ref="C21:H21"/>
    <mergeCell ref="D35:H35"/>
  </mergeCells>
  <hyperlinks>
    <hyperlink ref="C10:E10" location="KaProdi!F3" display="Sheet KaProdi"/>
    <hyperlink ref="C11:E11" location="PPG!F3" display="Sheet PPG"/>
    <hyperlink ref="C12:E12" location="'WD1'!F3" display="Sheet WD1"/>
    <hyperlink ref="C13:E13" location="'WD2'!F3" display="Sheet WD2"/>
    <hyperlink ref="C14:E14" location="'WD3'!F3" display="Sheet WD3"/>
    <hyperlink ref="C13" location="'WD2'!F4" display="Sheet WD2"/>
    <hyperlink ref="C14" location="'WD3'!F4" display="Sheet WD3"/>
    <hyperlink ref="C12" location="'WD1'!F4" display="Sheet W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L867"/>
  <sheetViews>
    <sheetView topLeftCell="A663" zoomScale="129" zoomScaleNormal="100" workbookViewId="0">
      <selection activeCell="G368" sqref="G368"/>
    </sheetView>
  </sheetViews>
  <sheetFormatPr defaultRowHeight="15" x14ac:dyDescent="0.25"/>
  <cols>
    <col min="1" max="1" width="4.7109375" customWidth="1"/>
    <col min="2" max="2" width="3.42578125" style="2" customWidth="1"/>
    <col min="3" max="3" width="2.85546875" style="2" customWidth="1"/>
    <col min="4" max="4" width="3" customWidth="1"/>
    <col min="5" max="5" width="63.140625" customWidth="1"/>
  </cols>
  <sheetData>
    <row r="4" spans="1:12" x14ac:dyDescent="0.25">
      <c r="A4" s="532" t="s">
        <v>67</v>
      </c>
      <c r="B4" s="532"/>
      <c r="C4" s="532"/>
      <c r="D4" s="532"/>
      <c r="E4" s="532"/>
      <c r="F4" s="532"/>
      <c r="G4" s="532"/>
      <c r="H4" s="532"/>
      <c r="I4" s="53"/>
      <c r="J4" s="53"/>
      <c r="K4" s="53"/>
      <c r="L4" s="53"/>
    </row>
    <row r="7" spans="1:12" x14ac:dyDescent="0.25">
      <c r="A7" s="1" t="s">
        <v>43</v>
      </c>
    </row>
    <row r="8" spans="1:12" x14ac:dyDescent="0.25">
      <c r="A8" s="1" t="s">
        <v>116</v>
      </c>
    </row>
    <row r="9" spans="1:12" x14ac:dyDescent="0.25">
      <c r="A9" s="1" t="s">
        <v>204</v>
      </c>
    </row>
    <row r="11" spans="1:12" x14ac:dyDescent="0.25">
      <c r="A11" s="536" t="s">
        <v>0</v>
      </c>
      <c r="B11" s="536"/>
      <c r="C11" s="536"/>
      <c r="D11" s="536"/>
      <c r="E11" s="536"/>
    </row>
    <row r="12" spans="1:12" x14ac:dyDescent="0.25">
      <c r="B12" s="29" t="s">
        <v>6</v>
      </c>
      <c r="C12" s="530" t="s">
        <v>117</v>
      </c>
      <c r="D12" s="530"/>
      <c r="E12" s="530"/>
    </row>
    <row r="13" spans="1:12" x14ac:dyDescent="0.25">
      <c r="B13" s="29" t="s">
        <v>7</v>
      </c>
      <c r="C13" s="530" t="s">
        <v>51</v>
      </c>
      <c r="D13" s="530"/>
      <c r="E13" s="530"/>
    </row>
    <row r="14" spans="1:12" x14ac:dyDescent="0.25">
      <c r="B14" s="29" t="s">
        <v>8</v>
      </c>
      <c r="C14" s="530" t="s">
        <v>52</v>
      </c>
      <c r="D14" s="530"/>
      <c r="E14" s="530"/>
    </row>
    <row r="15" spans="1:12" x14ac:dyDescent="0.25">
      <c r="B15" s="29" t="s">
        <v>9</v>
      </c>
      <c r="C15" s="530" t="s">
        <v>75</v>
      </c>
      <c r="D15" s="530"/>
      <c r="E15" s="530"/>
    </row>
    <row r="16" spans="1:12" x14ac:dyDescent="0.25">
      <c r="B16" s="29" t="s">
        <v>10</v>
      </c>
      <c r="C16" s="530" t="s">
        <v>54</v>
      </c>
      <c r="D16" s="530"/>
      <c r="E16" s="530"/>
    </row>
    <row r="17" spans="1:5" x14ac:dyDescent="0.25">
      <c r="C17" s="530" t="s">
        <v>55</v>
      </c>
      <c r="D17" s="530"/>
      <c r="E17" s="530"/>
    </row>
    <row r="18" spans="1:5" x14ac:dyDescent="0.25">
      <c r="C18" s="530" t="s">
        <v>56</v>
      </c>
      <c r="D18" s="530"/>
      <c r="E18" s="530"/>
    </row>
    <row r="19" spans="1:5" x14ac:dyDescent="0.25">
      <c r="C19" s="530" t="s">
        <v>57</v>
      </c>
      <c r="D19" s="530"/>
      <c r="E19" s="530"/>
    </row>
    <row r="20" spans="1:5" x14ac:dyDescent="0.25">
      <c r="B20" s="29" t="s">
        <v>14</v>
      </c>
      <c r="C20" s="530" t="s">
        <v>58</v>
      </c>
      <c r="D20" s="530"/>
      <c r="E20" s="530"/>
    </row>
    <row r="21" spans="1:5" x14ac:dyDescent="0.25">
      <c r="C21" s="530" t="s">
        <v>59</v>
      </c>
      <c r="D21" s="530"/>
      <c r="E21" s="530"/>
    </row>
    <row r="22" spans="1:5" x14ac:dyDescent="0.25">
      <c r="C22" s="530" t="s">
        <v>60</v>
      </c>
      <c r="D22" s="530"/>
      <c r="E22" s="530"/>
    </row>
    <row r="23" spans="1:5" x14ac:dyDescent="0.25">
      <c r="C23" s="530" t="s">
        <v>61</v>
      </c>
      <c r="D23" s="530"/>
      <c r="E23" s="530"/>
    </row>
    <row r="24" spans="1:5" x14ac:dyDescent="0.25">
      <c r="B24" s="29" t="s">
        <v>53</v>
      </c>
      <c r="C24" s="528" t="s">
        <v>62</v>
      </c>
      <c r="D24" s="528"/>
      <c r="E24" s="528"/>
    </row>
    <row r="25" spans="1:5" x14ac:dyDescent="0.25">
      <c r="C25" s="528" t="s">
        <v>63</v>
      </c>
      <c r="D25" s="528"/>
      <c r="E25" s="528"/>
    </row>
    <row r="26" spans="1:5" x14ac:dyDescent="0.25">
      <c r="C26" s="528" t="s">
        <v>64</v>
      </c>
      <c r="D26" s="528"/>
      <c r="E26" s="528"/>
    </row>
    <row r="27" spans="1:5" x14ac:dyDescent="0.25">
      <c r="C27" s="528" t="s">
        <v>65</v>
      </c>
      <c r="D27" s="528"/>
      <c r="E27" s="528"/>
    </row>
    <row r="28" spans="1:5" x14ac:dyDescent="0.25">
      <c r="B28" s="29" t="s">
        <v>356</v>
      </c>
      <c r="C28" s="530" t="s">
        <v>75</v>
      </c>
      <c r="D28" s="530"/>
      <c r="E28" s="530"/>
    </row>
    <row r="29" spans="1:5" x14ac:dyDescent="0.25">
      <c r="B29" s="29" t="s">
        <v>358</v>
      </c>
      <c r="C29" s="530" t="s">
        <v>75</v>
      </c>
      <c r="D29" s="530"/>
      <c r="E29" s="530"/>
    </row>
    <row r="30" spans="1:5" x14ac:dyDescent="0.25">
      <c r="A30" s="536" t="s">
        <v>18</v>
      </c>
      <c r="B30" s="536"/>
      <c r="C30" s="536"/>
      <c r="D30" s="536"/>
      <c r="E30" s="536"/>
    </row>
    <row r="31" spans="1:5" x14ac:dyDescent="0.25">
      <c r="B31" s="29" t="s">
        <v>69</v>
      </c>
      <c r="C31" s="530" t="s">
        <v>70</v>
      </c>
      <c r="D31" s="530"/>
      <c r="E31" s="530"/>
    </row>
    <row r="32" spans="1:5" x14ac:dyDescent="0.25">
      <c r="C32" s="530" t="s">
        <v>71</v>
      </c>
      <c r="D32" s="530"/>
      <c r="E32" s="530"/>
    </row>
    <row r="33" spans="1:5" x14ac:dyDescent="0.25">
      <c r="C33" s="530" t="s">
        <v>72</v>
      </c>
      <c r="D33" s="530"/>
      <c r="E33" s="530"/>
    </row>
    <row r="34" spans="1:5" x14ac:dyDescent="0.25">
      <c r="C34" s="530" t="s">
        <v>73</v>
      </c>
      <c r="D34" s="530"/>
      <c r="E34" s="530"/>
    </row>
    <row r="35" spans="1:5" x14ac:dyDescent="0.25">
      <c r="B35" s="2" t="s">
        <v>7</v>
      </c>
      <c r="C35" s="29" t="s">
        <v>28</v>
      </c>
      <c r="D35" s="535" t="s">
        <v>75</v>
      </c>
      <c r="E35" s="535"/>
    </row>
    <row r="36" spans="1:5" x14ac:dyDescent="0.25">
      <c r="C36" s="29" t="s">
        <v>21</v>
      </c>
      <c r="D36" s="535" t="s">
        <v>75</v>
      </c>
      <c r="E36" s="535"/>
    </row>
    <row r="37" spans="1:5" x14ac:dyDescent="0.25">
      <c r="C37" s="29" t="s">
        <v>22</v>
      </c>
      <c r="D37" s="535" t="s">
        <v>75</v>
      </c>
      <c r="E37" s="535"/>
    </row>
    <row r="38" spans="1:5" x14ac:dyDescent="0.25">
      <c r="C38" s="29" t="s">
        <v>24</v>
      </c>
      <c r="D38" s="535" t="s">
        <v>75</v>
      </c>
      <c r="E38" s="535"/>
    </row>
    <row r="39" spans="1:5" x14ac:dyDescent="0.25">
      <c r="B39" s="29" t="s">
        <v>8</v>
      </c>
      <c r="C39" s="530" t="s">
        <v>75</v>
      </c>
      <c r="D39" s="530"/>
      <c r="E39" s="530"/>
    </row>
    <row r="40" spans="1:5" x14ac:dyDescent="0.25">
      <c r="B40" s="29" t="s">
        <v>76</v>
      </c>
      <c r="C40" s="530" t="s">
        <v>75</v>
      </c>
      <c r="D40" s="530"/>
      <c r="E40" s="530"/>
    </row>
    <row r="41" spans="1:5" x14ac:dyDescent="0.25">
      <c r="B41" s="29" t="s">
        <v>77</v>
      </c>
      <c r="C41" s="530" t="s">
        <v>75</v>
      </c>
      <c r="D41" s="530"/>
      <c r="E41" s="530"/>
    </row>
    <row r="42" spans="1:5" x14ac:dyDescent="0.25">
      <c r="A42" s="536" t="s">
        <v>27</v>
      </c>
      <c r="B42" s="536"/>
      <c r="C42" s="536"/>
      <c r="D42" s="536"/>
      <c r="E42" s="536"/>
    </row>
    <row r="43" spans="1:5" x14ac:dyDescent="0.25">
      <c r="B43" s="2" t="s">
        <v>6</v>
      </c>
      <c r="C43" s="535" t="s">
        <v>110</v>
      </c>
      <c r="D43" s="535"/>
      <c r="E43" s="535"/>
    </row>
    <row r="44" spans="1:5" x14ac:dyDescent="0.25">
      <c r="C44" s="29" t="s">
        <v>28</v>
      </c>
      <c r="D44" s="530" t="s">
        <v>78</v>
      </c>
      <c r="E44" s="530"/>
    </row>
    <row r="45" spans="1:5" x14ac:dyDescent="0.25">
      <c r="D45" s="530" t="s">
        <v>79</v>
      </c>
      <c r="E45" s="530"/>
    </row>
    <row r="46" spans="1:5" x14ac:dyDescent="0.25">
      <c r="D46" s="530" t="s">
        <v>80</v>
      </c>
      <c r="E46" s="530"/>
    </row>
    <row r="47" spans="1:5" x14ac:dyDescent="0.25">
      <c r="D47" s="530" t="s">
        <v>81</v>
      </c>
      <c r="E47" s="530"/>
    </row>
    <row r="48" spans="1:5" x14ac:dyDescent="0.25">
      <c r="C48" s="29" t="s">
        <v>21</v>
      </c>
      <c r="D48" s="530" t="s">
        <v>82</v>
      </c>
      <c r="E48" s="530"/>
    </row>
    <row r="49" spans="3:5" x14ac:dyDescent="0.25">
      <c r="D49" s="530" t="s">
        <v>83</v>
      </c>
      <c r="E49" s="530"/>
    </row>
    <row r="50" spans="3:5" x14ac:dyDescent="0.25">
      <c r="D50" s="530" t="s">
        <v>84</v>
      </c>
      <c r="E50" s="530"/>
    </row>
    <row r="51" spans="3:5" x14ac:dyDescent="0.25">
      <c r="D51" s="530" t="s">
        <v>85</v>
      </c>
      <c r="E51" s="530"/>
    </row>
    <row r="52" spans="3:5" x14ac:dyDescent="0.25">
      <c r="C52" s="29" t="s">
        <v>22</v>
      </c>
      <c r="D52" s="530" t="s">
        <v>86</v>
      </c>
      <c r="E52" s="530"/>
    </row>
    <row r="53" spans="3:5" x14ac:dyDescent="0.25">
      <c r="D53" s="530" t="s">
        <v>87</v>
      </c>
      <c r="E53" s="530"/>
    </row>
    <row r="54" spans="3:5" x14ac:dyDescent="0.25">
      <c r="D54" s="530" t="s">
        <v>88</v>
      </c>
      <c r="E54" s="530"/>
    </row>
    <row r="55" spans="3:5" x14ac:dyDescent="0.25">
      <c r="D55" s="530" t="s">
        <v>89</v>
      </c>
      <c r="E55" s="530"/>
    </row>
    <row r="56" spans="3:5" x14ac:dyDescent="0.25">
      <c r="C56" s="29" t="s">
        <v>24</v>
      </c>
      <c r="D56" s="530" t="s">
        <v>90</v>
      </c>
      <c r="E56" s="530"/>
    </row>
    <row r="57" spans="3:5" x14ac:dyDescent="0.25">
      <c r="D57" s="530" t="s">
        <v>91</v>
      </c>
      <c r="E57" s="530"/>
    </row>
    <row r="58" spans="3:5" x14ac:dyDescent="0.25">
      <c r="D58" s="530" t="s">
        <v>92</v>
      </c>
      <c r="E58" s="530"/>
    </row>
    <row r="59" spans="3:5" x14ac:dyDescent="0.25">
      <c r="D59" s="530" t="s">
        <v>93</v>
      </c>
      <c r="E59" s="530"/>
    </row>
    <row r="60" spans="3:5" x14ac:dyDescent="0.25">
      <c r="C60" s="29" t="s">
        <v>33</v>
      </c>
      <c r="D60" s="530" t="s">
        <v>94</v>
      </c>
      <c r="E60" s="530"/>
    </row>
    <row r="61" spans="3:5" x14ac:dyDescent="0.25">
      <c r="D61" s="530" t="s">
        <v>95</v>
      </c>
      <c r="E61" s="530"/>
    </row>
    <row r="62" spans="3:5" x14ac:dyDescent="0.25">
      <c r="D62" s="530" t="s">
        <v>96</v>
      </c>
      <c r="E62" s="530"/>
    </row>
    <row r="63" spans="3:5" x14ac:dyDescent="0.25">
      <c r="D63" s="530" t="s">
        <v>97</v>
      </c>
      <c r="E63" s="530"/>
    </row>
    <row r="64" spans="3:5" x14ac:dyDescent="0.25">
      <c r="C64" s="29" t="s">
        <v>35</v>
      </c>
      <c r="D64" s="530" t="s">
        <v>98</v>
      </c>
      <c r="E64" s="530"/>
    </row>
    <row r="65" spans="2:5" x14ac:dyDescent="0.25">
      <c r="D65" s="530" t="s">
        <v>99</v>
      </c>
      <c r="E65" s="530"/>
    </row>
    <row r="66" spans="2:5" x14ac:dyDescent="0.25">
      <c r="D66" s="530" t="s">
        <v>100</v>
      </c>
      <c r="E66" s="530"/>
    </row>
    <row r="67" spans="2:5" x14ac:dyDescent="0.25">
      <c r="D67" s="530" t="s">
        <v>101</v>
      </c>
      <c r="E67" s="530"/>
    </row>
    <row r="68" spans="2:5" x14ac:dyDescent="0.25">
      <c r="C68" s="29" t="s">
        <v>37</v>
      </c>
      <c r="D68" s="530" t="s">
        <v>102</v>
      </c>
      <c r="E68" s="530"/>
    </row>
    <row r="69" spans="2:5" x14ac:dyDescent="0.25">
      <c r="D69" s="530" t="s">
        <v>103</v>
      </c>
      <c r="E69" s="530"/>
    </row>
    <row r="70" spans="2:5" x14ac:dyDescent="0.25">
      <c r="D70" s="530" t="s">
        <v>104</v>
      </c>
      <c r="E70" s="530"/>
    </row>
    <row r="71" spans="2:5" x14ac:dyDescent="0.25">
      <c r="D71" s="530" t="s">
        <v>105</v>
      </c>
      <c r="E71" s="530"/>
    </row>
    <row r="72" spans="2:5" x14ac:dyDescent="0.25">
      <c r="C72" s="29" t="s">
        <v>39</v>
      </c>
      <c r="D72" s="530" t="s">
        <v>106</v>
      </c>
      <c r="E72" s="530"/>
    </row>
    <row r="73" spans="2:5" x14ac:dyDescent="0.25">
      <c r="D73" s="530" t="s">
        <v>107</v>
      </c>
      <c r="E73" s="530"/>
    </row>
    <row r="74" spans="2:5" x14ac:dyDescent="0.25">
      <c r="D74" s="530" t="s">
        <v>108</v>
      </c>
      <c r="E74" s="530"/>
    </row>
    <row r="75" spans="2:5" x14ac:dyDescent="0.25">
      <c r="D75" s="530" t="s">
        <v>109</v>
      </c>
      <c r="E75" s="530"/>
    </row>
    <row r="76" spans="2:5" x14ac:dyDescent="0.25">
      <c r="C76" s="29" t="s">
        <v>41</v>
      </c>
      <c r="D76" s="530" t="s">
        <v>111</v>
      </c>
      <c r="E76" s="530"/>
    </row>
    <row r="77" spans="2:5" x14ac:dyDescent="0.25">
      <c r="D77" s="530" t="s">
        <v>112</v>
      </c>
      <c r="E77" s="530"/>
    </row>
    <row r="78" spans="2:5" x14ac:dyDescent="0.25">
      <c r="D78" s="530" t="s">
        <v>113</v>
      </c>
      <c r="E78" s="530"/>
    </row>
    <row r="79" spans="2:5" x14ac:dyDescent="0.25">
      <c r="D79" s="530" t="s">
        <v>114</v>
      </c>
      <c r="E79" s="530"/>
    </row>
    <row r="80" spans="2:5" x14ac:dyDescent="0.25">
      <c r="B80" s="2" t="s">
        <v>7</v>
      </c>
      <c r="C80" s="530" t="s">
        <v>118</v>
      </c>
      <c r="D80" s="530"/>
      <c r="E80" s="530"/>
    </row>
    <row r="81" spans="3:5" x14ac:dyDescent="0.25">
      <c r="C81" s="29" t="s">
        <v>28</v>
      </c>
      <c r="D81" s="530" t="s">
        <v>119</v>
      </c>
      <c r="E81" s="530"/>
    </row>
    <row r="82" spans="3:5" x14ac:dyDescent="0.25">
      <c r="C82" s="29" t="s">
        <v>21</v>
      </c>
      <c r="D82" s="530" t="s">
        <v>75</v>
      </c>
      <c r="E82" s="530"/>
    </row>
    <row r="83" spans="3:5" x14ac:dyDescent="0.25">
      <c r="C83" s="2" t="s">
        <v>22</v>
      </c>
      <c r="D83" s="530" t="s">
        <v>654</v>
      </c>
      <c r="E83" s="530"/>
    </row>
    <row r="84" spans="3:5" x14ac:dyDescent="0.25">
      <c r="D84" s="8" t="s">
        <v>121</v>
      </c>
      <c r="E84" t="s">
        <v>196</v>
      </c>
    </row>
    <row r="85" spans="3:5" x14ac:dyDescent="0.25">
      <c r="E85" t="s">
        <v>197</v>
      </c>
    </row>
    <row r="86" spans="3:5" x14ac:dyDescent="0.25">
      <c r="E86" t="s">
        <v>198</v>
      </c>
    </row>
    <row r="87" spans="3:5" x14ac:dyDescent="0.25">
      <c r="E87" t="s">
        <v>199</v>
      </c>
    </row>
    <row r="88" spans="3:5" x14ac:dyDescent="0.25">
      <c r="D88" s="8" t="s">
        <v>123</v>
      </c>
      <c r="E88" t="s">
        <v>200</v>
      </c>
    </row>
    <row r="89" spans="3:5" x14ac:dyDescent="0.25">
      <c r="E89" t="s">
        <v>201</v>
      </c>
    </row>
    <row r="90" spans="3:5" x14ac:dyDescent="0.25">
      <c r="E90" t="s">
        <v>202</v>
      </c>
    </row>
    <row r="91" spans="3:5" x14ac:dyDescent="0.25">
      <c r="E91" t="s">
        <v>203</v>
      </c>
    </row>
    <row r="92" spans="3:5" ht="30" x14ac:dyDescent="0.25">
      <c r="D92" s="29" t="s">
        <v>125</v>
      </c>
      <c r="E92" s="6" t="s">
        <v>205</v>
      </c>
    </row>
    <row r="93" spans="3:5" ht="30" x14ac:dyDescent="0.25">
      <c r="E93" s="6" t="s">
        <v>206</v>
      </c>
    </row>
    <row r="94" spans="3:5" ht="30" x14ac:dyDescent="0.25">
      <c r="E94" s="6" t="s">
        <v>207</v>
      </c>
    </row>
    <row r="95" spans="3:5" ht="30" x14ac:dyDescent="0.25">
      <c r="E95" s="6" t="s">
        <v>208</v>
      </c>
    </row>
    <row r="96" spans="3:5" ht="30" x14ac:dyDescent="0.25">
      <c r="D96" s="29" t="s">
        <v>124</v>
      </c>
      <c r="E96" s="6" t="s">
        <v>209</v>
      </c>
    </row>
    <row r="97" spans="4:5" ht="30" x14ac:dyDescent="0.25">
      <c r="E97" s="6" t="s">
        <v>210</v>
      </c>
    </row>
    <row r="98" spans="4:5" ht="30" x14ac:dyDescent="0.25">
      <c r="E98" s="6" t="s">
        <v>211</v>
      </c>
    </row>
    <row r="99" spans="4:5" ht="30" x14ac:dyDescent="0.25">
      <c r="E99" s="6" t="s">
        <v>212</v>
      </c>
    </row>
    <row r="100" spans="4:5" x14ac:dyDescent="0.25">
      <c r="D100" s="29" t="s">
        <v>122</v>
      </c>
      <c r="E100" t="s">
        <v>213</v>
      </c>
    </row>
    <row r="101" spans="4:5" x14ac:dyDescent="0.25">
      <c r="E101" t="s">
        <v>214</v>
      </c>
    </row>
    <row r="102" spans="4:5" x14ac:dyDescent="0.25">
      <c r="E102" t="s">
        <v>215</v>
      </c>
    </row>
    <row r="103" spans="4:5" x14ac:dyDescent="0.25">
      <c r="E103" t="s">
        <v>216</v>
      </c>
    </row>
    <row r="104" spans="4:5" ht="30" x14ac:dyDescent="0.25">
      <c r="D104" s="29" t="s">
        <v>126</v>
      </c>
      <c r="E104" s="6" t="s">
        <v>217</v>
      </c>
    </row>
    <row r="105" spans="4:5" ht="30" x14ac:dyDescent="0.25">
      <c r="E105" s="6" t="s">
        <v>218</v>
      </c>
    </row>
    <row r="106" spans="4:5" ht="30" x14ac:dyDescent="0.25">
      <c r="E106" s="6" t="s">
        <v>219</v>
      </c>
    </row>
    <row r="107" spans="4:5" ht="30" x14ac:dyDescent="0.25">
      <c r="E107" s="6" t="s">
        <v>220</v>
      </c>
    </row>
    <row r="108" spans="4:5" x14ac:dyDescent="0.25">
      <c r="D108" s="8" t="s">
        <v>127</v>
      </c>
      <c r="E108" t="s">
        <v>221</v>
      </c>
    </row>
    <row r="109" spans="4:5" x14ac:dyDescent="0.25">
      <c r="E109" t="s">
        <v>222</v>
      </c>
    </row>
    <row r="110" spans="4:5" x14ac:dyDescent="0.25">
      <c r="E110" t="s">
        <v>223</v>
      </c>
    </row>
    <row r="111" spans="4:5" x14ac:dyDescent="0.25">
      <c r="E111" t="s">
        <v>224</v>
      </c>
    </row>
    <row r="112" spans="4:5" x14ac:dyDescent="0.25">
      <c r="D112" s="8" t="s">
        <v>128</v>
      </c>
      <c r="E112" t="s">
        <v>225</v>
      </c>
    </row>
    <row r="113" spans="2:5" x14ac:dyDescent="0.25">
      <c r="E113" t="s">
        <v>226</v>
      </c>
    </row>
    <row r="114" spans="2:5" x14ac:dyDescent="0.25">
      <c r="E114" t="s">
        <v>227</v>
      </c>
    </row>
    <row r="115" spans="2:5" x14ac:dyDescent="0.25">
      <c r="E115" t="s">
        <v>228</v>
      </c>
    </row>
    <row r="116" spans="2:5" x14ac:dyDescent="0.25">
      <c r="D116" s="8" t="s">
        <v>129</v>
      </c>
      <c r="E116" t="s">
        <v>229</v>
      </c>
    </row>
    <row r="117" spans="2:5" x14ac:dyDescent="0.25">
      <c r="E117" t="s">
        <v>230</v>
      </c>
    </row>
    <row r="118" spans="2:5" x14ac:dyDescent="0.25">
      <c r="E118" t="s">
        <v>231</v>
      </c>
    </row>
    <row r="119" spans="2:5" x14ac:dyDescent="0.25">
      <c r="E119" t="s">
        <v>232</v>
      </c>
    </row>
    <row r="120" spans="2:5" x14ac:dyDescent="0.25">
      <c r="C120" s="29" t="s">
        <v>24</v>
      </c>
      <c r="D120" s="535" t="s">
        <v>233</v>
      </c>
      <c r="E120" s="535"/>
    </row>
    <row r="121" spans="2:5" x14ac:dyDescent="0.25">
      <c r="D121" s="535" t="s">
        <v>234</v>
      </c>
      <c r="E121" s="535"/>
    </row>
    <row r="122" spans="2:5" x14ac:dyDescent="0.25">
      <c r="D122" s="535" t="s">
        <v>235</v>
      </c>
      <c r="E122" s="535"/>
    </row>
    <row r="123" spans="2:5" x14ac:dyDescent="0.25">
      <c r="D123" s="535" t="s">
        <v>236</v>
      </c>
      <c r="E123" s="535"/>
    </row>
    <row r="124" spans="2:5" x14ac:dyDescent="0.25">
      <c r="B124" s="2" t="s">
        <v>8</v>
      </c>
      <c r="C124" s="2" t="s">
        <v>655</v>
      </c>
    </row>
    <row r="125" spans="2:5" x14ac:dyDescent="0.25">
      <c r="C125" s="29" t="s">
        <v>28</v>
      </c>
      <c r="D125" s="535" t="s">
        <v>237</v>
      </c>
      <c r="E125" s="535"/>
    </row>
    <row r="126" spans="2:5" x14ac:dyDescent="0.25">
      <c r="D126" s="535" t="s">
        <v>238</v>
      </c>
      <c r="E126" s="535"/>
    </row>
    <row r="127" spans="2:5" x14ac:dyDescent="0.25">
      <c r="D127" s="535" t="s">
        <v>239</v>
      </c>
      <c r="E127" s="535"/>
    </row>
    <row r="128" spans="2:5" x14ac:dyDescent="0.25">
      <c r="D128" s="535" t="s">
        <v>240</v>
      </c>
      <c r="E128" s="535"/>
    </row>
    <row r="129" spans="3:5" x14ac:dyDescent="0.25">
      <c r="C129" s="29" t="s">
        <v>21</v>
      </c>
      <c r="D129" s="535" t="s">
        <v>75</v>
      </c>
      <c r="E129" s="535"/>
    </row>
    <row r="130" spans="3:5" ht="29.25" customHeight="1" x14ac:dyDescent="0.25">
      <c r="C130" s="29" t="s">
        <v>22</v>
      </c>
      <c r="D130" s="528" t="s">
        <v>241</v>
      </c>
      <c r="E130" s="528"/>
    </row>
    <row r="131" spans="3:5" ht="30" customHeight="1" x14ac:dyDescent="0.25">
      <c r="D131" s="528" t="s">
        <v>242</v>
      </c>
      <c r="E131" s="528"/>
    </row>
    <row r="132" spans="3:5" ht="27.75" customHeight="1" x14ac:dyDescent="0.25">
      <c r="D132" s="528" t="s">
        <v>243</v>
      </c>
      <c r="E132" s="528"/>
    </row>
    <row r="133" spans="3:5" ht="30" customHeight="1" x14ac:dyDescent="0.25">
      <c r="D133" s="528" t="s">
        <v>244</v>
      </c>
      <c r="E133" s="528"/>
    </row>
    <row r="134" spans="3:5" ht="29.25" customHeight="1" x14ac:dyDescent="0.25">
      <c r="C134" s="29" t="s">
        <v>24</v>
      </c>
      <c r="D134" s="528" t="s">
        <v>245</v>
      </c>
      <c r="E134" s="528"/>
    </row>
    <row r="135" spans="3:5" ht="30.75" customHeight="1" x14ac:dyDescent="0.25">
      <c r="D135" s="528" t="s">
        <v>246</v>
      </c>
      <c r="E135" s="528"/>
    </row>
    <row r="136" spans="3:5" ht="27.75" customHeight="1" x14ac:dyDescent="0.25">
      <c r="D136" s="528" t="s">
        <v>247</v>
      </c>
      <c r="E136" s="528"/>
    </row>
    <row r="137" spans="3:5" ht="30.75" customHeight="1" x14ac:dyDescent="0.25">
      <c r="D137" s="528" t="s">
        <v>248</v>
      </c>
      <c r="E137" s="528"/>
    </row>
    <row r="138" spans="3:5" ht="15" hidden="1" customHeight="1" x14ac:dyDescent="0.25">
      <c r="C138" s="29" t="s">
        <v>33</v>
      </c>
      <c r="D138" s="528" t="s">
        <v>75</v>
      </c>
      <c r="E138" s="528"/>
    </row>
    <row r="139" spans="3:5" ht="15" hidden="1" customHeight="1" x14ac:dyDescent="0.25">
      <c r="C139" s="29" t="s">
        <v>35</v>
      </c>
      <c r="D139" s="528" t="s">
        <v>75</v>
      </c>
      <c r="E139" s="528"/>
    </row>
    <row r="140" spans="3:5" hidden="1" x14ac:dyDescent="0.25">
      <c r="C140" s="29" t="s">
        <v>37</v>
      </c>
      <c r="D140" s="528" t="s">
        <v>249</v>
      </c>
      <c r="E140" s="528"/>
    </row>
    <row r="141" spans="3:5" hidden="1" x14ac:dyDescent="0.25">
      <c r="C141" s="29" t="s">
        <v>39</v>
      </c>
      <c r="D141" s="528" t="s">
        <v>75</v>
      </c>
      <c r="E141" s="528"/>
    </row>
    <row r="142" spans="3:5" hidden="1" x14ac:dyDescent="0.25">
      <c r="C142" s="29" t="s">
        <v>41</v>
      </c>
      <c r="D142" s="528" t="s">
        <v>250</v>
      </c>
      <c r="E142" s="528"/>
    </row>
    <row r="143" spans="3:5" ht="30.75" hidden="1" customHeight="1" x14ac:dyDescent="0.25">
      <c r="C143" s="29" t="s">
        <v>144</v>
      </c>
      <c r="D143" s="528" t="s">
        <v>252</v>
      </c>
      <c r="E143" s="528"/>
    </row>
    <row r="144" spans="3:5" hidden="1" x14ac:dyDescent="0.25">
      <c r="C144" s="29" t="s">
        <v>145</v>
      </c>
      <c r="D144" s="528" t="s">
        <v>75</v>
      </c>
      <c r="E144" s="528"/>
    </row>
    <row r="145" spans="1:5" ht="30" hidden="1" customHeight="1" x14ac:dyDescent="0.25">
      <c r="C145" s="29" t="s">
        <v>150</v>
      </c>
      <c r="D145" s="528" t="s">
        <v>254</v>
      </c>
      <c r="E145" s="528"/>
    </row>
    <row r="146" spans="1:5" hidden="1" x14ac:dyDescent="0.25">
      <c r="B146" s="2" t="s">
        <v>9</v>
      </c>
      <c r="C146" s="2" t="s">
        <v>656</v>
      </c>
    </row>
    <row r="147" spans="1:5" hidden="1" x14ac:dyDescent="0.25">
      <c r="C147" s="2" t="s">
        <v>28</v>
      </c>
      <c r="D147" t="s">
        <v>657</v>
      </c>
    </row>
    <row r="148" spans="1:5" hidden="1" x14ac:dyDescent="0.25">
      <c r="D148" s="8" t="s">
        <v>121</v>
      </c>
      <c r="E148" t="s">
        <v>75</v>
      </c>
    </row>
    <row r="149" spans="1:5" hidden="1" x14ac:dyDescent="0.25">
      <c r="D149" s="8" t="s">
        <v>123</v>
      </c>
      <c r="E149" t="s">
        <v>75</v>
      </c>
    </row>
    <row r="150" spans="1:5" hidden="1" x14ac:dyDescent="0.25">
      <c r="D150" s="8" t="s">
        <v>125</v>
      </c>
      <c r="E150" t="s">
        <v>75</v>
      </c>
    </row>
    <row r="151" spans="1:5" hidden="1" x14ac:dyDescent="0.25">
      <c r="D151" s="8" t="s">
        <v>124</v>
      </c>
      <c r="E151" t="s">
        <v>75</v>
      </c>
    </row>
    <row r="152" spans="1:5" hidden="1" x14ac:dyDescent="0.25">
      <c r="C152" s="2" t="s">
        <v>21</v>
      </c>
      <c r="D152" t="s">
        <v>160</v>
      </c>
    </row>
    <row r="153" spans="1:5" hidden="1" x14ac:dyDescent="0.25">
      <c r="D153" s="8" t="s">
        <v>121</v>
      </c>
      <c r="E153" t="s">
        <v>75</v>
      </c>
    </row>
    <row r="154" spans="1:5" hidden="1" x14ac:dyDescent="0.25">
      <c r="D154" s="8" t="s">
        <v>123</v>
      </c>
      <c r="E154" t="s">
        <v>75</v>
      </c>
    </row>
    <row r="155" spans="1:5" hidden="1" x14ac:dyDescent="0.25">
      <c r="D155" s="8" t="s">
        <v>125</v>
      </c>
      <c r="E155" t="s">
        <v>75</v>
      </c>
    </row>
    <row r="156" spans="1:5" ht="31.5" hidden="1" customHeight="1" x14ac:dyDescent="0.25">
      <c r="C156" s="2" t="s">
        <v>22</v>
      </c>
      <c r="D156" s="528" t="s">
        <v>161</v>
      </c>
      <c r="E156" s="528"/>
    </row>
    <row r="157" spans="1:5" hidden="1" x14ac:dyDescent="0.25">
      <c r="D157" s="8" t="s">
        <v>121</v>
      </c>
      <c r="E157" t="s">
        <v>75</v>
      </c>
    </row>
    <row r="158" spans="1:5" hidden="1" x14ac:dyDescent="0.25">
      <c r="D158" s="8" t="s">
        <v>123</v>
      </c>
      <c r="E158" t="s">
        <v>75</v>
      </c>
    </row>
    <row r="159" spans="1:5" hidden="1" x14ac:dyDescent="0.25">
      <c r="C159" s="29" t="s">
        <v>24</v>
      </c>
      <c r="D159" s="530" t="s">
        <v>75</v>
      </c>
      <c r="E159" s="530"/>
    </row>
    <row r="160" spans="1:5" x14ac:dyDescent="0.25">
      <c r="A160" s="536" t="s">
        <v>170</v>
      </c>
      <c r="B160" s="536"/>
      <c r="C160" s="536"/>
      <c r="D160" s="536"/>
      <c r="E160" s="536"/>
    </row>
    <row r="161" spans="1:5" x14ac:dyDescent="0.25">
      <c r="A161" s="9"/>
      <c r="B161" s="10" t="s">
        <v>6</v>
      </c>
      <c r="C161" s="530" t="s">
        <v>171</v>
      </c>
      <c r="D161" s="530"/>
      <c r="E161" s="530"/>
    </row>
    <row r="162" spans="1:5" ht="30.75" customHeight="1" x14ac:dyDescent="0.25">
      <c r="A162" s="9"/>
      <c r="B162" s="10"/>
      <c r="C162" s="37" t="s">
        <v>28</v>
      </c>
      <c r="D162" s="528" t="s">
        <v>259</v>
      </c>
      <c r="E162" s="528"/>
    </row>
    <row r="163" spans="1:5" ht="15" customHeight="1" x14ac:dyDescent="0.25">
      <c r="D163" s="528" t="s">
        <v>260</v>
      </c>
      <c r="E163" s="528"/>
    </row>
    <row r="164" spans="1:5" ht="15" customHeight="1" x14ac:dyDescent="0.25">
      <c r="D164" s="528" t="s">
        <v>261</v>
      </c>
      <c r="E164" s="528"/>
    </row>
    <row r="165" spans="1:5" ht="15" customHeight="1" x14ac:dyDescent="0.25">
      <c r="D165" s="528" t="s">
        <v>262</v>
      </c>
      <c r="E165" s="528"/>
    </row>
    <row r="166" spans="1:5" ht="15" customHeight="1" x14ac:dyDescent="0.25">
      <c r="D166" s="528" t="s">
        <v>263</v>
      </c>
      <c r="E166" s="528"/>
    </row>
    <row r="167" spans="1:5" ht="28.5" customHeight="1" x14ac:dyDescent="0.25">
      <c r="A167" s="9"/>
      <c r="B167" s="10"/>
      <c r="C167" s="37" t="s">
        <v>21</v>
      </c>
      <c r="D167" s="528" t="s">
        <v>264</v>
      </c>
      <c r="E167" s="528"/>
    </row>
    <row r="168" spans="1:5" ht="15" customHeight="1" x14ac:dyDescent="0.25">
      <c r="D168" s="528" t="s">
        <v>260</v>
      </c>
      <c r="E168" s="528"/>
    </row>
    <row r="169" spans="1:5" x14ac:dyDescent="0.25">
      <c r="D169" s="528" t="s">
        <v>261</v>
      </c>
      <c r="E169" s="528"/>
    </row>
    <row r="170" spans="1:5" x14ac:dyDescent="0.25">
      <c r="D170" s="528" t="s">
        <v>262</v>
      </c>
      <c r="E170" s="528"/>
    </row>
    <row r="171" spans="1:5" x14ac:dyDescent="0.25">
      <c r="D171" s="528" t="s">
        <v>263</v>
      </c>
      <c r="E171" s="528"/>
    </row>
    <row r="172" spans="1:5" ht="32.25" customHeight="1" x14ac:dyDescent="0.25">
      <c r="A172" s="9"/>
      <c r="B172" s="10"/>
      <c r="C172" s="37" t="s">
        <v>22</v>
      </c>
      <c r="D172" s="528" t="s">
        <v>265</v>
      </c>
      <c r="E172" s="528"/>
    </row>
    <row r="173" spans="1:5" x14ac:dyDescent="0.25">
      <c r="D173" s="528" t="s">
        <v>260</v>
      </c>
      <c r="E173" s="528"/>
    </row>
    <row r="174" spans="1:5" x14ac:dyDescent="0.25">
      <c r="D174" s="528" t="s">
        <v>261</v>
      </c>
      <c r="E174" s="528"/>
    </row>
    <row r="175" spans="1:5" x14ac:dyDescent="0.25">
      <c r="D175" s="528" t="s">
        <v>262</v>
      </c>
      <c r="E175" s="528"/>
    </row>
    <row r="176" spans="1:5" x14ac:dyDescent="0.25">
      <c r="D176" s="528" t="s">
        <v>263</v>
      </c>
      <c r="E176" s="528"/>
    </row>
    <row r="177" spans="1:5" ht="29.25" customHeight="1" x14ac:dyDescent="0.25">
      <c r="A177" s="9"/>
      <c r="B177" s="10"/>
      <c r="C177" s="37" t="s">
        <v>24</v>
      </c>
      <c r="D177" s="528" t="s">
        <v>266</v>
      </c>
      <c r="E177" s="528"/>
    </row>
    <row r="178" spans="1:5" x14ac:dyDescent="0.25">
      <c r="D178" s="528" t="s">
        <v>260</v>
      </c>
      <c r="E178" s="528"/>
    </row>
    <row r="179" spans="1:5" x14ac:dyDescent="0.25">
      <c r="D179" s="528" t="s">
        <v>261</v>
      </c>
      <c r="E179" s="528"/>
    </row>
    <row r="180" spans="1:5" x14ac:dyDescent="0.25">
      <c r="D180" s="528" t="s">
        <v>262</v>
      </c>
      <c r="E180" s="528"/>
    </row>
    <row r="181" spans="1:5" x14ac:dyDescent="0.25">
      <c r="D181" s="528" t="s">
        <v>263</v>
      </c>
      <c r="E181" s="528"/>
    </row>
    <row r="182" spans="1:5" ht="27.75" customHeight="1" x14ac:dyDescent="0.25">
      <c r="A182" s="9"/>
      <c r="B182" s="10"/>
      <c r="C182" s="37" t="s">
        <v>33</v>
      </c>
      <c r="D182" s="528" t="s">
        <v>267</v>
      </c>
      <c r="E182" s="528"/>
    </row>
    <row r="183" spans="1:5" x14ac:dyDescent="0.25">
      <c r="D183" s="528" t="s">
        <v>260</v>
      </c>
      <c r="E183" s="528"/>
    </row>
    <row r="184" spans="1:5" x14ac:dyDescent="0.25">
      <c r="D184" s="528" t="s">
        <v>261</v>
      </c>
      <c r="E184" s="528"/>
    </row>
    <row r="185" spans="1:5" x14ac:dyDescent="0.25">
      <c r="D185" s="528" t="s">
        <v>262</v>
      </c>
      <c r="E185" s="528"/>
    </row>
    <row r="186" spans="1:5" x14ac:dyDescent="0.25">
      <c r="D186" s="528" t="s">
        <v>263</v>
      </c>
      <c r="E186" s="528"/>
    </row>
    <row r="187" spans="1:5" x14ac:dyDescent="0.25">
      <c r="A187" s="9"/>
      <c r="B187" s="10"/>
      <c r="C187" s="37" t="s">
        <v>35</v>
      </c>
      <c r="D187" s="528" t="s">
        <v>268</v>
      </c>
      <c r="E187" s="528"/>
    </row>
    <row r="188" spans="1:5" x14ac:dyDescent="0.25">
      <c r="D188" s="528" t="s">
        <v>260</v>
      </c>
      <c r="E188" s="528"/>
    </row>
    <row r="189" spans="1:5" x14ac:dyDescent="0.25">
      <c r="D189" s="528" t="s">
        <v>261</v>
      </c>
      <c r="E189" s="528"/>
    </row>
    <row r="190" spans="1:5" x14ac:dyDescent="0.25">
      <c r="D190" s="528" t="s">
        <v>262</v>
      </c>
      <c r="E190" s="528"/>
    </row>
    <row r="191" spans="1:5" x14ac:dyDescent="0.25">
      <c r="D191" s="528" t="s">
        <v>263</v>
      </c>
      <c r="E191" s="528"/>
    </row>
    <row r="192" spans="1:5" ht="15" customHeight="1" x14ac:dyDescent="0.25">
      <c r="A192" s="9"/>
      <c r="B192" s="10"/>
      <c r="C192" s="37" t="s">
        <v>37</v>
      </c>
      <c r="D192" s="528" t="s">
        <v>269</v>
      </c>
      <c r="E192" s="528"/>
    </row>
    <row r="193" spans="1:5" x14ac:dyDescent="0.25">
      <c r="D193" s="528" t="s">
        <v>260</v>
      </c>
      <c r="E193" s="528"/>
    </row>
    <row r="194" spans="1:5" x14ac:dyDescent="0.25">
      <c r="D194" s="528" t="s">
        <v>261</v>
      </c>
      <c r="E194" s="528"/>
    </row>
    <row r="195" spans="1:5" x14ac:dyDescent="0.25">
      <c r="D195" s="528" t="s">
        <v>262</v>
      </c>
      <c r="E195" s="528"/>
    </row>
    <row r="196" spans="1:5" x14ac:dyDescent="0.25">
      <c r="D196" s="528" t="s">
        <v>263</v>
      </c>
      <c r="E196" s="528"/>
    </row>
    <row r="197" spans="1:5" x14ac:dyDescent="0.25">
      <c r="A197" s="9"/>
      <c r="B197" s="10" t="s">
        <v>7</v>
      </c>
      <c r="C197" s="530" t="s">
        <v>179</v>
      </c>
      <c r="D197" s="530"/>
      <c r="E197" s="530"/>
    </row>
    <row r="198" spans="1:5" x14ac:dyDescent="0.25">
      <c r="A198" s="9"/>
      <c r="B198" s="10"/>
      <c r="C198" s="37" t="s">
        <v>28</v>
      </c>
      <c r="D198" s="9" t="s">
        <v>270</v>
      </c>
      <c r="E198" s="9"/>
    </row>
    <row r="199" spans="1:5" x14ac:dyDescent="0.25">
      <c r="D199" s="528" t="s">
        <v>260</v>
      </c>
      <c r="E199" s="528"/>
    </row>
    <row r="200" spans="1:5" x14ac:dyDescent="0.25">
      <c r="D200" s="528" t="s">
        <v>261</v>
      </c>
      <c r="E200" s="528"/>
    </row>
    <row r="201" spans="1:5" x14ac:dyDescent="0.25">
      <c r="D201" s="528" t="s">
        <v>262</v>
      </c>
      <c r="E201" s="528"/>
    </row>
    <row r="202" spans="1:5" x14ac:dyDescent="0.25">
      <c r="D202" s="528" t="s">
        <v>263</v>
      </c>
      <c r="E202" s="528"/>
    </row>
    <row r="203" spans="1:5" x14ac:dyDescent="0.25">
      <c r="A203" s="9"/>
      <c r="B203" s="10"/>
      <c r="C203" s="37" t="s">
        <v>21</v>
      </c>
      <c r="D203" s="528" t="s">
        <v>271</v>
      </c>
      <c r="E203" s="528"/>
    </row>
    <row r="204" spans="1:5" x14ac:dyDescent="0.25">
      <c r="D204" s="528" t="s">
        <v>260</v>
      </c>
      <c r="E204" s="528"/>
    </row>
    <row r="205" spans="1:5" x14ac:dyDescent="0.25">
      <c r="D205" s="528" t="s">
        <v>261</v>
      </c>
      <c r="E205" s="528"/>
    </row>
    <row r="206" spans="1:5" x14ac:dyDescent="0.25">
      <c r="D206" s="528" t="s">
        <v>262</v>
      </c>
      <c r="E206" s="528"/>
    </row>
    <row r="207" spans="1:5" x14ac:dyDescent="0.25">
      <c r="D207" s="528" t="s">
        <v>263</v>
      </c>
      <c r="E207" s="528"/>
    </row>
    <row r="208" spans="1:5" x14ac:dyDescent="0.25">
      <c r="A208" s="9"/>
      <c r="B208" s="10"/>
      <c r="C208" s="37" t="s">
        <v>22</v>
      </c>
      <c r="D208" s="528" t="s">
        <v>272</v>
      </c>
      <c r="E208" s="528"/>
    </row>
    <row r="209" spans="1:5" x14ac:dyDescent="0.25">
      <c r="D209" s="528" t="s">
        <v>260</v>
      </c>
      <c r="E209" s="528"/>
    </row>
    <row r="210" spans="1:5" x14ac:dyDescent="0.25">
      <c r="D210" s="528" t="s">
        <v>261</v>
      </c>
      <c r="E210" s="528"/>
    </row>
    <row r="211" spans="1:5" x14ac:dyDescent="0.25">
      <c r="D211" s="528" t="s">
        <v>262</v>
      </c>
      <c r="E211" s="528"/>
    </row>
    <row r="212" spans="1:5" x14ac:dyDescent="0.25">
      <c r="D212" s="528" t="s">
        <v>263</v>
      </c>
      <c r="E212" s="528"/>
    </row>
    <row r="213" spans="1:5" x14ac:dyDescent="0.25">
      <c r="A213" s="9"/>
      <c r="B213" s="10"/>
      <c r="C213" s="37" t="s">
        <v>24</v>
      </c>
      <c r="D213" s="529" t="s">
        <v>273</v>
      </c>
      <c r="E213" s="529"/>
    </row>
    <row r="214" spans="1:5" x14ac:dyDescent="0.25">
      <c r="D214" s="529" t="s">
        <v>260</v>
      </c>
      <c r="E214" s="529"/>
    </row>
    <row r="215" spans="1:5" x14ac:dyDescent="0.25">
      <c r="D215" s="529" t="s">
        <v>261</v>
      </c>
      <c r="E215" s="529"/>
    </row>
    <row r="216" spans="1:5" x14ac:dyDescent="0.25">
      <c r="D216" s="529" t="s">
        <v>262</v>
      </c>
      <c r="E216" s="529"/>
    </row>
    <row r="217" spans="1:5" x14ac:dyDescent="0.25">
      <c r="D217" s="529" t="s">
        <v>263</v>
      </c>
      <c r="E217" s="529"/>
    </row>
    <row r="218" spans="1:5" ht="29.25" customHeight="1" x14ac:dyDescent="0.25">
      <c r="A218" s="9"/>
      <c r="B218" s="10"/>
      <c r="C218" s="37" t="s">
        <v>33</v>
      </c>
      <c r="D218" s="529" t="s">
        <v>610</v>
      </c>
      <c r="E218" s="529"/>
    </row>
    <row r="219" spans="1:5" x14ac:dyDescent="0.25">
      <c r="D219" s="529" t="s">
        <v>260</v>
      </c>
      <c r="E219" s="529"/>
    </row>
    <row r="220" spans="1:5" x14ac:dyDescent="0.25">
      <c r="D220" s="529" t="s">
        <v>261</v>
      </c>
      <c r="E220" s="529"/>
    </row>
    <row r="221" spans="1:5" x14ac:dyDescent="0.25">
      <c r="D221" s="529" t="s">
        <v>262</v>
      </c>
      <c r="E221" s="529"/>
    </row>
    <row r="222" spans="1:5" x14ac:dyDescent="0.25">
      <c r="D222" s="529" t="s">
        <v>263</v>
      </c>
      <c r="E222" s="529"/>
    </row>
    <row r="223" spans="1:5" x14ac:dyDescent="0.25">
      <c r="A223" s="9"/>
      <c r="B223" s="10" t="s">
        <v>8</v>
      </c>
      <c r="C223" s="530" t="s">
        <v>184</v>
      </c>
      <c r="D223" s="530"/>
      <c r="E223" s="530"/>
    </row>
    <row r="224" spans="1:5" x14ac:dyDescent="0.25">
      <c r="A224" s="9"/>
      <c r="B224" s="10"/>
      <c r="C224" s="38" t="s">
        <v>28</v>
      </c>
      <c r="D224" s="529" t="s">
        <v>274</v>
      </c>
      <c r="E224" s="529"/>
    </row>
    <row r="225" spans="1:5" x14ac:dyDescent="0.25">
      <c r="D225" s="529" t="s">
        <v>260</v>
      </c>
      <c r="E225" s="529"/>
    </row>
    <row r="226" spans="1:5" x14ac:dyDescent="0.25">
      <c r="D226" s="529" t="s">
        <v>261</v>
      </c>
      <c r="E226" s="529"/>
    </row>
    <row r="227" spans="1:5" x14ac:dyDescent="0.25">
      <c r="D227" s="529" t="s">
        <v>262</v>
      </c>
      <c r="E227" s="529"/>
    </row>
    <row r="228" spans="1:5" x14ac:dyDescent="0.25">
      <c r="D228" s="529" t="s">
        <v>263</v>
      </c>
      <c r="E228" s="529"/>
    </row>
    <row r="229" spans="1:5" x14ac:dyDescent="0.25">
      <c r="A229" s="9"/>
      <c r="B229" s="10"/>
      <c r="C229" s="38" t="s">
        <v>21</v>
      </c>
      <c r="D229" s="529" t="s">
        <v>275</v>
      </c>
      <c r="E229" s="529"/>
    </row>
    <row r="230" spans="1:5" x14ac:dyDescent="0.25">
      <c r="D230" s="529" t="s">
        <v>260</v>
      </c>
      <c r="E230" s="529"/>
    </row>
    <row r="231" spans="1:5" x14ac:dyDescent="0.25">
      <c r="D231" s="529" t="s">
        <v>261</v>
      </c>
      <c r="E231" s="529"/>
    </row>
    <row r="232" spans="1:5" x14ac:dyDescent="0.25">
      <c r="D232" s="529" t="s">
        <v>262</v>
      </c>
      <c r="E232" s="529"/>
    </row>
    <row r="233" spans="1:5" x14ac:dyDescent="0.25">
      <c r="D233" s="529" t="s">
        <v>263</v>
      </c>
      <c r="E233" s="529"/>
    </row>
    <row r="234" spans="1:5" x14ac:dyDescent="0.25">
      <c r="A234" s="9"/>
      <c r="B234" s="10"/>
      <c r="C234" s="38" t="s">
        <v>22</v>
      </c>
      <c r="D234" s="529" t="s">
        <v>276</v>
      </c>
      <c r="E234" s="529"/>
    </row>
    <row r="235" spans="1:5" x14ac:dyDescent="0.25">
      <c r="D235" s="529" t="s">
        <v>260</v>
      </c>
      <c r="E235" s="529"/>
    </row>
    <row r="236" spans="1:5" x14ac:dyDescent="0.25">
      <c r="D236" s="529" t="s">
        <v>261</v>
      </c>
      <c r="E236" s="529"/>
    </row>
    <row r="237" spans="1:5" x14ac:dyDescent="0.25">
      <c r="D237" s="529" t="s">
        <v>262</v>
      </c>
      <c r="E237" s="529"/>
    </row>
    <row r="238" spans="1:5" x14ac:dyDescent="0.25">
      <c r="D238" s="529" t="s">
        <v>263</v>
      </c>
      <c r="E238" s="529"/>
    </row>
    <row r="239" spans="1:5" x14ac:dyDescent="0.25">
      <c r="A239" s="9"/>
      <c r="B239" s="10"/>
      <c r="C239" s="38" t="s">
        <v>24</v>
      </c>
      <c r="D239" s="13" t="s">
        <v>277</v>
      </c>
      <c r="E239" s="13"/>
    </row>
    <row r="240" spans="1:5" x14ac:dyDescent="0.25">
      <c r="D240" s="11" t="s">
        <v>260</v>
      </c>
    </row>
    <row r="241" spans="1:5" x14ac:dyDescent="0.25">
      <c r="D241" s="11" t="s">
        <v>261</v>
      </c>
    </row>
    <row r="242" spans="1:5" x14ac:dyDescent="0.25">
      <c r="D242" s="11" t="s">
        <v>262</v>
      </c>
    </row>
    <row r="243" spans="1:5" x14ac:dyDescent="0.25">
      <c r="D243" s="11" t="s">
        <v>263</v>
      </c>
    </row>
    <row r="244" spans="1:5" x14ac:dyDescent="0.25">
      <c r="A244" s="9"/>
      <c r="B244" s="10" t="s">
        <v>9</v>
      </c>
      <c r="C244" s="530" t="s">
        <v>188</v>
      </c>
      <c r="D244" s="530"/>
      <c r="E244" s="530"/>
    </row>
    <row r="245" spans="1:5" x14ac:dyDescent="0.25">
      <c r="A245" s="9"/>
      <c r="B245" s="10"/>
      <c r="C245" s="37" t="s">
        <v>28</v>
      </c>
      <c r="D245" s="529" t="s">
        <v>278</v>
      </c>
      <c r="E245" s="529"/>
    </row>
    <row r="246" spans="1:5" x14ac:dyDescent="0.25">
      <c r="D246" s="529" t="s">
        <v>260</v>
      </c>
      <c r="E246" s="529"/>
    </row>
    <row r="247" spans="1:5" x14ac:dyDescent="0.25">
      <c r="D247" s="529" t="s">
        <v>261</v>
      </c>
      <c r="E247" s="529"/>
    </row>
    <row r="248" spans="1:5" x14ac:dyDescent="0.25">
      <c r="D248" s="529" t="s">
        <v>262</v>
      </c>
      <c r="E248" s="529"/>
    </row>
    <row r="249" spans="1:5" x14ac:dyDescent="0.25">
      <c r="D249" s="529" t="s">
        <v>263</v>
      </c>
      <c r="E249" s="529"/>
    </row>
    <row r="250" spans="1:5" x14ac:dyDescent="0.25">
      <c r="A250" s="9"/>
      <c r="B250" s="10"/>
      <c r="C250" s="37" t="s">
        <v>21</v>
      </c>
      <c r="D250" s="529" t="s">
        <v>279</v>
      </c>
      <c r="E250" s="529"/>
    </row>
    <row r="251" spans="1:5" x14ac:dyDescent="0.25">
      <c r="D251" s="529" t="s">
        <v>260</v>
      </c>
      <c r="E251" s="529"/>
    </row>
    <row r="252" spans="1:5" x14ac:dyDescent="0.25">
      <c r="D252" s="529" t="s">
        <v>261</v>
      </c>
      <c r="E252" s="529"/>
    </row>
    <row r="253" spans="1:5" x14ac:dyDescent="0.25">
      <c r="D253" s="529" t="s">
        <v>262</v>
      </c>
      <c r="E253" s="529"/>
    </row>
    <row r="254" spans="1:5" x14ac:dyDescent="0.25">
      <c r="D254" s="529" t="s">
        <v>263</v>
      </c>
      <c r="E254" s="529"/>
    </row>
    <row r="255" spans="1:5" x14ac:dyDescent="0.25">
      <c r="A255" s="9"/>
      <c r="B255" s="10"/>
      <c r="C255" s="37" t="s">
        <v>22</v>
      </c>
      <c r="D255" s="529" t="s">
        <v>280</v>
      </c>
      <c r="E255" s="529"/>
    </row>
    <row r="256" spans="1:5" x14ac:dyDescent="0.25">
      <c r="D256" s="529" t="s">
        <v>260</v>
      </c>
      <c r="E256" s="529"/>
    </row>
    <row r="257" spans="1:6" x14ac:dyDescent="0.25">
      <c r="D257" s="529" t="s">
        <v>261</v>
      </c>
      <c r="E257" s="529"/>
    </row>
    <row r="258" spans="1:6" x14ac:dyDescent="0.25">
      <c r="D258" s="529" t="s">
        <v>262</v>
      </c>
      <c r="E258" s="529"/>
    </row>
    <row r="259" spans="1:6" x14ac:dyDescent="0.25">
      <c r="D259" s="529" t="s">
        <v>263</v>
      </c>
      <c r="E259" s="529"/>
    </row>
    <row r="260" spans="1:6" s="22" customFormat="1" x14ac:dyDescent="0.25">
      <c r="A260" s="23"/>
      <c r="B260" s="25"/>
      <c r="C260" s="39" t="s">
        <v>24</v>
      </c>
      <c r="D260" s="521" t="s">
        <v>281</v>
      </c>
      <c r="E260" s="521"/>
    </row>
    <row r="261" spans="1:6" x14ac:dyDescent="0.25">
      <c r="C261" s="530" t="s">
        <v>75</v>
      </c>
      <c r="D261" s="530"/>
      <c r="E261" s="530"/>
    </row>
    <row r="262" spans="1:6" x14ac:dyDescent="0.25">
      <c r="A262" s="9"/>
      <c r="B262" s="10"/>
      <c r="C262" s="37" t="s">
        <v>33</v>
      </c>
      <c r="D262" s="529" t="s">
        <v>282</v>
      </c>
      <c r="E262" s="529"/>
    </row>
    <row r="263" spans="1:6" x14ac:dyDescent="0.25">
      <c r="C263" s="28" t="s">
        <v>75</v>
      </c>
      <c r="D263" s="28"/>
      <c r="E263" s="28"/>
    </row>
    <row r="264" spans="1:6" ht="28.5" customHeight="1" x14ac:dyDescent="0.25">
      <c r="A264" s="9"/>
      <c r="B264" s="10"/>
      <c r="C264" s="37" t="s">
        <v>35</v>
      </c>
      <c r="D264" s="529" t="s">
        <v>283</v>
      </c>
      <c r="E264" s="529"/>
    </row>
    <row r="265" spans="1:6" x14ac:dyDescent="0.25">
      <c r="C265" s="535" t="s">
        <v>75</v>
      </c>
      <c r="D265" s="535"/>
      <c r="E265" s="535"/>
      <c r="F265" s="28"/>
    </row>
    <row r="266" spans="1:6" ht="28.5" customHeight="1" x14ac:dyDescent="0.25">
      <c r="A266" s="9"/>
      <c r="B266" s="10"/>
      <c r="C266" s="37" t="s">
        <v>37</v>
      </c>
      <c r="D266" s="529" t="s">
        <v>284</v>
      </c>
      <c r="E266" s="529"/>
    </row>
    <row r="267" spans="1:6" x14ac:dyDescent="0.25">
      <c r="C267" s="530" t="s">
        <v>75</v>
      </c>
      <c r="D267" s="530"/>
      <c r="E267" s="530"/>
    </row>
    <row r="268" spans="1:6" ht="43.5" customHeight="1" x14ac:dyDescent="0.25">
      <c r="A268" s="9"/>
      <c r="B268" s="10"/>
      <c r="C268" s="37" t="s">
        <v>39</v>
      </c>
      <c r="D268" s="529" t="s">
        <v>285</v>
      </c>
      <c r="E268" s="529"/>
    </row>
    <row r="269" spans="1:6" x14ac:dyDescent="0.25">
      <c r="C269" s="530" t="s">
        <v>75</v>
      </c>
      <c r="D269" s="530"/>
      <c r="E269" s="530"/>
    </row>
    <row r="270" spans="1:6" x14ac:dyDescent="0.25">
      <c r="A270" s="9"/>
      <c r="B270" s="10"/>
      <c r="C270" s="37" t="s">
        <v>41</v>
      </c>
      <c r="D270" s="529" t="s">
        <v>286</v>
      </c>
      <c r="E270" s="529"/>
    </row>
    <row r="271" spans="1:6" x14ac:dyDescent="0.25">
      <c r="C271" s="530" t="s">
        <v>75</v>
      </c>
      <c r="D271" s="530"/>
      <c r="E271" s="530"/>
    </row>
    <row r="272" spans="1:6" x14ac:dyDescent="0.25">
      <c r="A272" s="9"/>
      <c r="B272" s="10"/>
      <c r="C272" s="37" t="s">
        <v>144</v>
      </c>
      <c r="D272" s="529" t="s">
        <v>287</v>
      </c>
      <c r="E272" s="529"/>
    </row>
    <row r="273" spans="1:5" x14ac:dyDescent="0.25">
      <c r="C273" s="530" t="s">
        <v>75</v>
      </c>
      <c r="D273" s="530"/>
      <c r="E273" s="530"/>
    </row>
    <row r="274" spans="1:5" x14ac:dyDescent="0.25">
      <c r="A274" s="9"/>
      <c r="B274" s="10"/>
      <c r="C274" s="37" t="s">
        <v>145</v>
      </c>
      <c r="D274" s="529" t="s">
        <v>288</v>
      </c>
      <c r="E274" s="529"/>
    </row>
    <row r="275" spans="1:5" x14ac:dyDescent="0.25">
      <c r="A275" s="9"/>
      <c r="B275" s="10"/>
      <c r="C275" s="530" t="s">
        <v>75</v>
      </c>
      <c r="D275" s="530"/>
      <c r="E275" s="530"/>
    </row>
    <row r="276" spans="1:5" x14ac:dyDescent="0.25">
      <c r="A276" s="536" t="s">
        <v>289</v>
      </c>
      <c r="B276" s="536"/>
      <c r="C276" s="536"/>
      <c r="D276" s="536"/>
      <c r="E276" s="536"/>
    </row>
    <row r="277" spans="1:5" x14ac:dyDescent="0.25">
      <c r="A277" s="9"/>
      <c r="B277" s="10" t="s">
        <v>6</v>
      </c>
      <c r="C277" s="534" t="s">
        <v>290</v>
      </c>
      <c r="D277" s="534"/>
      <c r="E277" s="534"/>
    </row>
    <row r="278" spans="1:5" x14ac:dyDescent="0.25">
      <c r="A278" s="9"/>
      <c r="B278" s="10"/>
      <c r="C278" s="37" t="s">
        <v>28</v>
      </c>
      <c r="D278" s="529" t="s">
        <v>291</v>
      </c>
      <c r="E278" s="529"/>
    </row>
    <row r="279" spans="1:5" x14ac:dyDescent="0.25">
      <c r="A279" s="9"/>
      <c r="B279" s="10"/>
      <c r="C279" s="530" t="s">
        <v>611</v>
      </c>
      <c r="D279" s="530"/>
      <c r="E279" s="530"/>
    </row>
    <row r="280" spans="1:5" ht="30.75" customHeight="1" x14ac:dyDescent="0.25">
      <c r="A280" s="9"/>
      <c r="B280" s="10"/>
      <c r="C280" s="37" t="s">
        <v>21</v>
      </c>
      <c r="D280" s="529" t="s">
        <v>292</v>
      </c>
      <c r="E280" s="529"/>
    </row>
    <row r="281" spans="1:5" x14ac:dyDescent="0.25">
      <c r="A281" s="9"/>
      <c r="B281" s="10"/>
      <c r="C281" s="530" t="s">
        <v>611</v>
      </c>
      <c r="D281" s="530"/>
      <c r="E281" s="530"/>
    </row>
    <row r="282" spans="1:5" ht="30" customHeight="1" x14ac:dyDescent="0.25">
      <c r="A282" s="9"/>
      <c r="B282" s="10"/>
      <c r="C282" s="37" t="s">
        <v>22</v>
      </c>
      <c r="D282" s="529" t="s">
        <v>293</v>
      </c>
      <c r="E282" s="529"/>
    </row>
    <row r="283" spans="1:5" x14ac:dyDescent="0.25">
      <c r="A283" s="9"/>
      <c r="B283" s="10"/>
      <c r="C283" s="530" t="s">
        <v>611</v>
      </c>
      <c r="D283" s="530"/>
      <c r="E283" s="530"/>
    </row>
    <row r="284" spans="1:5" ht="29.25" customHeight="1" x14ac:dyDescent="0.25">
      <c r="A284" s="9"/>
      <c r="B284" s="10"/>
      <c r="C284" s="37" t="s">
        <v>24</v>
      </c>
      <c r="D284" s="529" t="s">
        <v>294</v>
      </c>
      <c r="E284" s="529"/>
    </row>
    <row r="285" spans="1:5" x14ac:dyDescent="0.25">
      <c r="A285" s="9"/>
      <c r="B285" s="10"/>
      <c r="C285" s="530" t="s">
        <v>611</v>
      </c>
      <c r="D285" s="530"/>
      <c r="E285" s="530"/>
    </row>
    <row r="286" spans="1:5" s="22" customFormat="1" ht="30" customHeight="1" x14ac:dyDescent="0.25">
      <c r="A286" s="23"/>
      <c r="B286" s="25"/>
      <c r="C286" s="39" t="s">
        <v>33</v>
      </c>
      <c r="D286" s="521" t="s">
        <v>641</v>
      </c>
      <c r="E286" s="521"/>
    </row>
    <row r="287" spans="1:5" s="22" customFormat="1" x14ac:dyDescent="0.25">
      <c r="A287" s="23"/>
      <c r="B287" s="25"/>
      <c r="C287" s="531" t="s">
        <v>611</v>
      </c>
      <c r="D287" s="531"/>
      <c r="E287" s="531"/>
    </row>
    <row r="288" spans="1:5" s="34" customFormat="1" ht="30" customHeight="1" x14ac:dyDescent="0.25">
      <c r="A288" s="33"/>
      <c r="B288" s="18"/>
      <c r="C288" s="40" t="s">
        <v>35</v>
      </c>
      <c r="D288" s="533" t="s">
        <v>642</v>
      </c>
      <c r="E288" s="533"/>
    </row>
    <row r="289" spans="1:5" s="34" customFormat="1" x14ac:dyDescent="0.25">
      <c r="A289" s="33"/>
      <c r="B289" s="18"/>
      <c r="C289" s="18"/>
      <c r="D289" s="521" t="s">
        <v>260</v>
      </c>
      <c r="E289" s="521"/>
    </row>
    <row r="290" spans="1:5" s="34" customFormat="1" x14ac:dyDescent="0.25">
      <c r="A290" s="33"/>
      <c r="B290" s="18"/>
      <c r="C290" s="18"/>
      <c r="D290" s="521" t="s">
        <v>261</v>
      </c>
      <c r="E290" s="521"/>
    </row>
    <row r="291" spans="1:5" s="34" customFormat="1" x14ac:dyDescent="0.25">
      <c r="A291" s="33"/>
      <c r="B291" s="18"/>
      <c r="C291" s="18"/>
      <c r="D291" s="521" t="s">
        <v>262</v>
      </c>
      <c r="E291" s="521"/>
    </row>
    <row r="292" spans="1:5" s="34" customFormat="1" x14ac:dyDescent="0.25">
      <c r="A292" s="33"/>
      <c r="B292" s="18"/>
      <c r="C292" s="18"/>
      <c r="D292" s="521" t="s">
        <v>263</v>
      </c>
      <c r="E292" s="521"/>
    </row>
    <row r="293" spans="1:5" s="22" customFormat="1" ht="28.5" customHeight="1" x14ac:dyDescent="0.25">
      <c r="A293" s="23"/>
      <c r="B293" s="25"/>
      <c r="C293" s="39" t="s">
        <v>37</v>
      </c>
      <c r="D293" s="521" t="s">
        <v>643</v>
      </c>
      <c r="E293" s="521"/>
    </row>
    <row r="294" spans="1:5" s="22" customFormat="1" x14ac:dyDescent="0.25">
      <c r="A294" s="23"/>
      <c r="B294" s="25"/>
      <c r="C294" s="25"/>
      <c r="D294" s="521" t="s">
        <v>260</v>
      </c>
      <c r="E294" s="521"/>
    </row>
    <row r="295" spans="1:5" s="22" customFormat="1" x14ac:dyDescent="0.25">
      <c r="A295" s="23"/>
      <c r="B295" s="25"/>
      <c r="C295" s="25"/>
      <c r="D295" s="521" t="s">
        <v>261</v>
      </c>
      <c r="E295" s="521"/>
    </row>
    <row r="296" spans="1:5" s="22" customFormat="1" x14ac:dyDescent="0.25">
      <c r="A296" s="23"/>
      <c r="B296" s="25"/>
      <c r="C296" s="25"/>
      <c r="D296" s="521" t="s">
        <v>262</v>
      </c>
      <c r="E296" s="521"/>
    </row>
    <row r="297" spans="1:5" s="22" customFormat="1" x14ac:dyDescent="0.25">
      <c r="A297" s="23"/>
      <c r="B297" s="25"/>
      <c r="C297" s="25"/>
      <c r="D297" s="521" t="s">
        <v>263</v>
      </c>
      <c r="E297" s="521"/>
    </row>
    <row r="298" spans="1:5" s="22" customFormat="1" ht="31.5" customHeight="1" x14ac:dyDescent="0.25">
      <c r="A298" s="23"/>
      <c r="B298" s="25"/>
      <c r="C298" s="39" t="s">
        <v>39</v>
      </c>
      <c r="D298" s="521" t="s">
        <v>644</v>
      </c>
      <c r="E298" s="521"/>
    </row>
    <row r="299" spans="1:5" s="22" customFormat="1" x14ac:dyDescent="0.25">
      <c r="A299" s="23"/>
      <c r="B299" s="25"/>
      <c r="C299" s="25"/>
      <c r="D299" s="521" t="s">
        <v>260</v>
      </c>
      <c r="E299" s="521"/>
    </row>
    <row r="300" spans="1:5" s="22" customFormat="1" x14ac:dyDescent="0.25">
      <c r="A300" s="23"/>
      <c r="B300" s="25"/>
      <c r="C300" s="25"/>
      <c r="D300" s="521" t="s">
        <v>261</v>
      </c>
      <c r="E300" s="521"/>
    </row>
    <row r="301" spans="1:5" s="22" customFormat="1" x14ac:dyDescent="0.25">
      <c r="A301" s="23"/>
      <c r="B301" s="25"/>
      <c r="C301" s="25"/>
      <c r="D301" s="521" t="s">
        <v>262</v>
      </c>
      <c r="E301" s="521"/>
    </row>
    <row r="302" spans="1:5" s="22" customFormat="1" x14ac:dyDescent="0.25">
      <c r="A302" s="23"/>
      <c r="B302" s="25"/>
      <c r="C302" s="25"/>
      <c r="D302" s="521" t="s">
        <v>263</v>
      </c>
      <c r="E302" s="521"/>
    </row>
    <row r="303" spans="1:5" x14ac:dyDescent="0.25">
      <c r="B303" s="10" t="s">
        <v>7</v>
      </c>
      <c r="C303" s="534" t="s">
        <v>299</v>
      </c>
      <c r="D303" s="534"/>
      <c r="E303" s="534"/>
    </row>
    <row r="304" spans="1:5" x14ac:dyDescent="0.25">
      <c r="B304" s="10"/>
      <c r="C304" s="10" t="s">
        <v>28</v>
      </c>
      <c r="D304" s="10" t="s">
        <v>300</v>
      </c>
      <c r="E304" s="10"/>
    </row>
    <row r="305" spans="2:5" x14ac:dyDescent="0.25">
      <c r="B305" s="10"/>
      <c r="C305" s="10"/>
      <c r="D305" s="9" t="s">
        <v>658</v>
      </c>
      <c r="E305" s="10"/>
    </row>
    <row r="306" spans="2:5" x14ac:dyDescent="0.25">
      <c r="B306" s="10"/>
      <c r="C306" s="10"/>
      <c r="D306" s="41" t="s">
        <v>302</v>
      </c>
      <c r="E306" s="11" t="s">
        <v>551</v>
      </c>
    </row>
    <row r="307" spans="2:5" x14ac:dyDescent="0.25">
      <c r="B307" s="10"/>
      <c r="C307" s="10"/>
      <c r="D307" s="9"/>
      <c r="E307" s="11" t="s">
        <v>552</v>
      </c>
    </row>
    <row r="308" spans="2:5" x14ac:dyDescent="0.25">
      <c r="B308" s="10"/>
      <c r="C308" s="10"/>
      <c r="D308" s="9"/>
      <c r="E308" s="11" t="s">
        <v>553</v>
      </c>
    </row>
    <row r="309" spans="2:5" x14ac:dyDescent="0.25">
      <c r="B309" s="10"/>
      <c r="C309" s="10"/>
      <c r="D309" s="9"/>
      <c r="E309" s="11" t="s">
        <v>554</v>
      </c>
    </row>
    <row r="310" spans="2:5" x14ac:dyDescent="0.25">
      <c r="B310" s="10"/>
      <c r="C310" s="10"/>
      <c r="D310" s="41" t="s">
        <v>123</v>
      </c>
      <c r="E310" s="11" t="s">
        <v>551</v>
      </c>
    </row>
    <row r="311" spans="2:5" x14ac:dyDescent="0.25">
      <c r="B311" s="10"/>
      <c r="C311" s="10"/>
      <c r="D311" s="9"/>
      <c r="E311" s="11" t="s">
        <v>552</v>
      </c>
    </row>
    <row r="312" spans="2:5" x14ac:dyDescent="0.25">
      <c r="B312" s="10"/>
      <c r="C312" s="10"/>
      <c r="D312" s="9"/>
      <c r="E312" s="11" t="s">
        <v>553</v>
      </c>
    </row>
    <row r="313" spans="2:5" x14ac:dyDescent="0.25">
      <c r="B313" s="10"/>
      <c r="C313" s="10"/>
      <c r="D313" s="9"/>
      <c r="E313" s="11" t="s">
        <v>554</v>
      </c>
    </row>
    <row r="314" spans="2:5" x14ac:dyDescent="0.25">
      <c r="B314" s="10"/>
      <c r="C314" s="10"/>
      <c r="D314" s="41" t="s">
        <v>305</v>
      </c>
      <c r="E314" s="11" t="s">
        <v>551</v>
      </c>
    </row>
    <row r="315" spans="2:5" x14ac:dyDescent="0.25">
      <c r="B315" s="10"/>
      <c r="C315" s="10"/>
      <c r="D315" s="9"/>
      <c r="E315" s="11" t="s">
        <v>552</v>
      </c>
    </row>
    <row r="316" spans="2:5" x14ac:dyDescent="0.25">
      <c r="B316" s="10"/>
      <c r="C316" s="10"/>
      <c r="D316" s="9"/>
      <c r="E316" s="11" t="s">
        <v>553</v>
      </c>
    </row>
    <row r="317" spans="2:5" x14ac:dyDescent="0.25">
      <c r="B317" s="10"/>
      <c r="C317" s="10"/>
      <c r="D317" s="9"/>
      <c r="E317" s="11" t="s">
        <v>554</v>
      </c>
    </row>
    <row r="318" spans="2:5" x14ac:dyDescent="0.25">
      <c r="B318" s="10"/>
      <c r="C318" s="37" t="s">
        <v>21</v>
      </c>
      <c r="D318" s="10" t="s">
        <v>307</v>
      </c>
      <c r="E318" s="10"/>
    </row>
    <row r="319" spans="2:5" x14ac:dyDescent="0.25">
      <c r="B319" s="10"/>
      <c r="C319" s="10"/>
      <c r="D319" s="537" t="s">
        <v>551</v>
      </c>
      <c r="E319" s="537"/>
    </row>
    <row r="320" spans="2:5" x14ac:dyDescent="0.25">
      <c r="B320" s="10"/>
      <c r="C320" s="10"/>
      <c r="D320" s="537" t="s">
        <v>552</v>
      </c>
      <c r="E320" s="537"/>
    </row>
    <row r="321" spans="2:5" x14ac:dyDescent="0.25">
      <c r="B321" s="10"/>
      <c r="C321" s="10"/>
      <c r="D321" s="537" t="s">
        <v>553</v>
      </c>
      <c r="E321" s="537"/>
    </row>
    <row r="322" spans="2:5" x14ac:dyDescent="0.25">
      <c r="B322" s="10"/>
      <c r="C322" s="10"/>
      <c r="D322" s="537" t="s">
        <v>554</v>
      </c>
      <c r="E322" s="537"/>
    </row>
    <row r="323" spans="2:5" x14ac:dyDescent="0.25">
      <c r="B323" s="10"/>
      <c r="C323" s="10" t="s">
        <v>22</v>
      </c>
      <c r="D323" s="11" t="s">
        <v>309</v>
      </c>
      <c r="E323" s="10"/>
    </row>
    <row r="324" spans="2:5" x14ac:dyDescent="0.25">
      <c r="B324" s="10"/>
      <c r="C324" s="10"/>
      <c r="D324" s="37" t="s">
        <v>302</v>
      </c>
      <c r="E324" s="11" t="s">
        <v>551</v>
      </c>
    </row>
    <row r="325" spans="2:5" x14ac:dyDescent="0.25">
      <c r="B325" s="10"/>
      <c r="C325" s="10"/>
      <c r="D325" s="10"/>
      <c r="E325" s="11" t="s">
        <v>552</v>
      </c>
    </row>
    <row r="326" spans="2:5" x14ac:dyDescent="0.25">
      <c r="B326" s="10"/>
      <c r="C326" s="10"/>
      <c r="D326" s="10"/>
      <c r="E326" s="11" t="s">
        <v>553</v>
      </c>
    </row>
    <row r="327" spans="2:5" x14ac:dyDescent="0.25">
      <c r="B327" s="10"/>
      <c r="C327" s="10"/>
      <c r="D327" s="10"/>
      <c r="E327" s="11" t="s">
        <v>554</v>
      </c>
    </row>
    <row r="328" spans="2:5" x14ac:dyDescent="0.25">
      <c r="B328" s="10"/>
      <c r="C328" s="10"/>
      <c r="D328" s="37" t="s">
        <v>311</v>
      </c>
      <c r="E328" s="11" t="s">
        <v>551</v>
      </c>
    </row>
    <row r="329" spans="2:5" x14ac:dyDescent="0.25">
      <c r="B329" s="10"/>
      <c r="C329" s="10"/>
      <c r="D329" s="10"/>
      <c r="E329" s="11" t="s">
        <v>552</v>
      </c>
    </row>
    <row r="330" spans="2:5" x14ac:dyDescent="0.25">
      <c r="B330" s="10"/>
      <c r="C330" s="10"/>
      <c r="D330" s="10"/>
      <c r="E330" s="11" t="s">
        <v>553</v>
      </c>
    </row>
    <row r="331" spans="2:5" x14ac:dyDescent="0.25">
      <c r="B331" s="10"/>
      <c r="C331" s="10"/>
      <c r="D331" s="10"/>
      <c r="E331" s="11" t="s">
        <v>554</v>
      </c>
    </row>
    <row r="332" spans="2:5" x14ac:dyDescent="0.25">
      <c r="B332" s="10"/>
      <c r="C332" s="10"/>
      <c r="D332" s="37" t="s">
        <v>305</v>
      </c>
      <c r="E332" s="11" t="s">
        <v>551</v>
      </c>
    </row>
    <row r="333" spans="2:5" x14ac:dyDescent="0.25">
      <c r="B333" s="10"/>
      <c r="C333" s="10"/>
      <c r="D333" s="10"/>
      <c r="E333" s="11" t="s">
        <v>552</v>
      </c>
    </row>
    <row r="334" spans="2:5" x14ac:dyDescent="0.25">
      <c r="B334" s="10"/>
      <c r="C334" s="10"/>
      <c r="D334" s="10"/>
      <c r="E334" s="11" t="s">
        <v>553</v>
      </c>
    </row>
    <row r="335" spans="2:5" x14ac:dyDescent="0.25">
      <c r="B335" s="10"/>
      <c r="C335" s="10"/>
      <c r="D335" s="10"/>
      <c r="E335" s="11" t="s">
        <v>554</v>
      </c>
    </row>
    <row r="336" spans="2:5" x14ac:dyDescent="0.25">
      <c r="B336" s="10"/>
      <c r="C336" s="10"/>
      <c r="D336" s="37" t="s">
        <v>314</v>
      </c>
      <c r="E336" s="11" t="s">
        <v>551</v>
      </c>
    </row>
    <row r="337" spans="2:5" x14ac:dyDescent="0.25">
      <c r="B337" s="10"/>
      <c r="C337" s="10"/>
      <c r="D337" s="10"/>
      <c r="E337" s="11" t="s">
        <v>552</v>
      </c>
    </row>
    <row r="338" spans="2:5" x14ac:dyDescent="0.25">
      <c r="B338" s="10"/>
      <c r="C338" s="10"/>
      <c r="D338" s="10"/>
      <c r="E338" s="11" t="s">
        <v>553</v>
      </c>
    </row>
    <row r="339" spans="2:5" x14ac:dyDescent="0.25">
      <c r="B339" s="10"/>
      <c r="C339" s="10"/>
      <c r="D339" s="10"/>
      <c r="E339" s="11" t="s">
        <v>554</v>
      </c>
    </row>
    <row r="340" spans="2:5" x14ac:dyDescent="0.25">
      <c r="B340" s="10"/>
      <c r="C340" s="10"/>
      <c r="D340" s="37" t="s">
        <v>316</v>
      </c>
      <c r="E340" s="11" t="s">
        <v>551</v>
      </c>
    </row>
    <row r="341" spans="2:5" x14ac:dyDescent="0.25">
      <c r="B341" s="10"/>
      <c r="C341" s="10"/>
      <c r="D341" s="10"/>
      <c r="E341" s="11" t="s">
        <v>552</v>
      </c>
    </row>
    <row r="342" spans="2:5" x14ac:dyDescent="0.25">
      <c r="B342" s="10"/>
      <c r="C342" s="10"/>
      <c r="D342" s="10"/>
      <c r="E342" s="11" t="s">
        <v>553</v>
      </c>
    </row>
    <row r="343" spans="2:5" x14ac:dyDescent="0.25">
      <c r="B343" s="10"/>
      <c r="C343" s="10"/>
      <c r="D343" s="10"/>
      <c r="E343" s="11" t="s">
        <v>554</v>
      </c>
    </row>
    <row r="344" spans="2:5" ht="15" customHeight="1" x14ac:dyDescent="0.25">
      <c r="B344" s="10"/>
      <c r="C344" s="10" t="s">
        <v>24</v>
      </c>
      <c r="D344" s="529" t="s">
        <v>318</v>
      </c>
      <c r="E344" s="529"/>
    </row>
    <row r="345" spans="2:5" x14ac:dyDescent="0.25">
      <c r="B345" s="10"/>
      <c r="C345" s="10"/>
      <c r="D345" s="42" t="s">
        <v>121</v>
      </c>
      <c r="E345" s="11" t="s">
        <v>551</v>
      </c>
    </row>
    <row r="346" spans="2:5" x14ac:dyDescent="0.25">
      <c r="B346" s="10"/>
      <c r="C346" s="10"/>
      <c r="D346" s="15"/>
      <c r="E346" s="11" t="s">
        <v>552</v>
      </c>
    </row>
    <row r="347" spans="2:5" x14ac:dyDescent="0.25">
      <c r="B347" s="10"/>
      <c r="C347" s="10"/>
      <c r="D347" s="15"/>
      <c r="E347" s="11" t="s">
        <v>553</v>
      </c>
    </row>
    <row r="348" spans="2:5" x14ac:dyDescent="0.25">
      <c r="B348" s="10"/>
      <c r="C348" s="10"/>
      <c r="D348" s="15"/>
      <c r="E348" s="11" t="s">
        <v>554</v>
      </c>
    </row>
    <row r="349" spans="2:5" x14ac:dyDescent="0.25">
      <c r="B349" s="10"/>
      <c r="C349" s="10"/>
      <c r="D349" s="42" t="s">
        <v>123</v>
      </c>
      <c r="E349" s="11" t="s">
        <v>551</v>
      </c>
    </row>
    <row r="350" spans="2:5" x14ac:dyDescent="0.25">
      <c r="B350" s="10"/>
      <c r="C350" s="10"/>
      <c r="D350" s="15"/>
      <c r="E350" s="11" t="s">
        <v>552</v>
      </c>
    </row>
    <row r="351" spans="2:5" x14ac:dyDescent="0.25">
      <c r="B351" s="10"/>
      <c r="C351" s="10"/>
      <c r="D351" s="15"/>
      <c r="E351" s="11" t="s">
        <v>553</v>
      </c>
    </row>
    <row r="352" spans="2:5" x14ac:dyDescent="0.25">
      <c r="B352" s="10"/>
      <c r="C352" s="10"/>
      <c r="D352" s="15"/>
      <c r="E352" s="11" t="s">
        <v>554</v>
      </c>
    </row>
    <row r="353" spans="2:7" x14ac:dyDescent="0.25">
      <c r="B353" s="10"/>
      <c r="C353" s="10"/>
      <c r="D353" s="42" t="s">
        <v>305</v>
      </c>
      <c r="E353" s="11" t="s">
        <v>551</v>
      </c>
    </row>
    <row r="354" spans="2:7" x14ac:dyDescent="0.25">
      <c r="B354" s="10"/>
      <c r="C354" s="10"/>
      <c r="D354" s="15"/>
      <c r="E354" s="11" t="s">
        <v>552</v>
      </c>
    </row>
    <row r="355" spans="2:7" x14ac:dyDescent="0.25">
      <c r="B355" s="10"/>
      <c r="C355" s="10"/>
      <c r="D355" s="15"/>
      <c r="E355" s="11" t="s">
        <v>553</v>
      </c>
    </row>
    <row r="356" spans="2:7" x14ac:dyDescent="0.25">
      <c r="B356" s="10"/>
      <c r="C356" s="10"/>
      <c r="D356" s="15"/>
      <c r="E356" s="11" t="s">
        <v>554</v>
      </c>
    </row>
    <row r="357" spans="2:7" x14ac:dyDescent="0.25">
      <c r="B357" s="10" t="s">
        <v>8</v>
      </c>
      <c r="C357" s="534" t="s">
        <v>322</v>
      </c>
      <c r="D357" s="534"/>
      <c r="E357" s="534"/>
    </row>
    <row r="358" spans="2:7" s="22" customFormat="1" x14ac:dyDescent="0.25">
      <c r="B358" s="25"/>
      <c r="C358" s="39" t="s">
        <v>28</v>
      </c>
      <c r="D358" s="522" t="s">
        <v>645</v>
      </c>
      <c r="E358" s="522"/>
    </row>
    <row r="359" spans="2:7" s="22" customFormat="1" x14ac:dyDescent="0.25">
      <c r="B359" s="25"/>
      <c r="C359" s="25"/>
      <c r="D359" s="522" t="s">
        <v>646</v>
      </c>
      <c r="E359" s="522"/>
    </row>
    <row r="360" spans="2:7" s="22" customFormat="1" x14ac:dyDescent="0.25">
      <c r="B360" s="25"/>
      <c r="C360" s="25"/>
      <c r="D360" s="522" t="s">
        <v>647</v>
      </c>
      <c r="E360" s="522"/>
    </row>
    <row r="361" spans="2:7" s="22" customFormat="1" x14ac:dyDescent="0.25">
      <c r="B361" s="25"/>
      <c r="C361" s="25"/>
      <c r="D361" s="522" t="s">
        <v>648</v>
      </c>
      <c r="E361" s="522"/>
      <c r="F361" s="521"/>
      <c r="G361" s="521"/>
    </row>
    <row r="362" spans="2:7" s="22" customFormat="1" ht="15" customHeight="1" x14ac:dyDescent="0.25">
      <c r="B362" s="25"/>
      <c r="C362" s="39" t="s">
        <v>21</v>
      </c>
      <c r="D362" s="521" t="s">
        <v>649</v>
      </c>
      <c r="E362" s="521"/>
      <c r="F362" s="521"/>
      <c r="G362" s="521"/>
    </row>
    <row r="363" spans="2:7" s="22" customFormat="1" ht="15" customHeight="1" x14ac:dyDescent="0.25">
      <c r="B363" s="25"/>
      <c r="C363" s="25"/>
      <c r="D363" s="521" t="s">
        <v>650</v>
      </c>
      <c r="E363" s="521"/>
      <c r="F363" s="521"/>
      <c r="G363" s="521"/>
    </row>
    <row r="364" spans="2:7" s="22" customFormat="1" ht="15" customHeight="1" x14ac:dyDescent="0.25">
      <c r="B364" s="25"/>
      <c r="C364" s="25"/>
      <c r="D364" s="521" t="s">
        <v>651</v>
      </c>
      <c r="E364" s="521"/>
      <c r="F364" s="521"/>
      <c r="G364" s="521"/>
    </row>
    <row r="365" spans="2:7" s="22" customFormat="1" ht="15" customHeight="1" x14ac:dyDescent="0.25">
      <c r="B365" s="25"/>
      <c r="C365" s="25"/>
      <c r="D365" s="521" t="s">
        <v>652</v>
      </c>
      <c r="E365" s="521"/>
    </row>
    <row r="366" spans="2:7" s="22" customFormat="1" ht="15" customHeight="1" x14ac:dyDescent="0.25">
      <c r="B366" s="25"/>
      <c r="C366" s="39" t="s">
        <v>22</v>
      </c>
      <c r="D366" s="521" t="s">
        <v>260</v>
      </c>
      <c r="E366" s="521"/>
    </row>
    <row r="367" spans="2:7" s="22" customFormat="1" ht="15" customHeight="1" x14ac:dyDescent="0.25">
      <c r="B367" s="25"/>
      <c r="C367" s="25"/>
      <c r="D367" s="521" t="s">
        <v>261</v>
      </c>
      <c r="E367" s="521"/>
    </row>
    <row r="368" spans="2:7" s="22" customFormat="1" ht="15" customHeight="1" x14ac:dyDescent="0.25">
      <c r="B368" s="25"/>
      <c r="C368" s="25"/>
      <c r="D368" s="521" t="s">
        <v>262</v>
      </c>
      <c r="E368" s="521"/>
    </row>
    <row r="369" spans="2:5" s="22" customFormat="1" ht="15" customHeight="1" x14ac:dyDescent="0.25">
      <c r="B369" s="25"/>
      <c r="C369" s="25"/>
      <c r="D369" s="521" t="s">
        <v>263</v>
      </c>
      <c r="E369" s="521"/>
    </row>
    <row r="370" spans="2:5" s="22" customFormat="1" ht="15" customHeight="1" x14ac:dyDescent="0.25">
      <c r="B370" s="25"/>
      <c r="C370" s="39" t="s">
        <v>24</v>
      </c>
      <c r="D370" s="521" t="s">
        <v>649</v>
      </c>
      <c r="E370" s="521"/>
    </row>
    <row r="371" spans="2:5" s="22" customFormat="1" ht="15" customHeight="1" x14ac:dyDescent="0.25">
      <c r="B371" s="25"/>
      <c r="C371" s="25"/>
      <c r="D371" s="521" t="s">
        <v>650</v>
      </c>
      <c r="E371" s="521"/>
    </row>
    <row r="372" spans="2:5" s="22" customFormat="1" ht="15" customHeight="1" x14ac:dyDescent="0.25">
      <c r="B372" s="25"/>
      <c r="C372" s="25"/>
      <c r="D372" s="521" t="s">
        <v>651</v>
      </c>
      <c r="E372" s="521"/>
    </row>
    <row r="373" spans="2:5" s="22" customFormat="1" ht="15" customHeight="1" x14ac:dyDescent="0.25">
      <c r="B373" s="25"/>
      <c r="C373" s="25"/>
      <c r="D373" s="521" t="s">
        <v>652</v>
      </c>
      <c r="E373" s="521"/>
    </row>
    <row r="374" spans="2:5" ht="15" customHeight="1" x14ac:dyDescent="0.25">
      <c r="B374" s="10" t="s">
        <v>9</v>
      </c>
      <c r="C374" s="10" t="s">
        <v>323</v>
      </c>
      <c r="D374" s="10"/>
      <c r="E374" s="10"/>
    </row>
    <row r="375" spans="2:5" ht="15" customHeight="1" x14ac:dyDescent="0.25">
      <c r="B375" s="10"/>
      <c r="C375" s="10" t="s">
        <v>324</v>
      </c>
      <c r="D375" s="10"/>
      <c r="E375" s="10"/>
    </row>
    <row r="376" spans="2:5" ht="15" customHeight="1" x14ac:dyDescent="0.25">
      <c r="B376" s="10"/>
      <c r="C376" s="37" t="s">
        <v>20</v>
      </c>
      <c r="D376" s="543" t="s">
        <v>551</v>
      </c>
      <c r="E376" s="543"/>
    </row>
    <row r="377" spans="2:5" x14ac:dyDescent="0.25">
      <c r="B377" s="10"/>
      <c r="C377" s="10"/>
      <c r="D377" s="543" t="s">
        <v>552</v>
      </c>
      <c r="E377" s="543"/>
    </row>
    <row r="378" spans="2:5" x14ac:dyDescent="0.25">
      <c r="B378" s="10"/>
      <c r="C378" s="10"/>
      <c r="D378" s="543" t="s">
        <v>553</v>
      </c>
      <c r="E378" s="543"/>
    </row>
    <row r="379" spans="2:5" x14ac:dyDescent="0.25">
      <c r="B379" s="10"/>
      <c r="C379" s="10"/>
      <c r="D379" s="543" t="s">
        <v>554</v>
      </c>
      <c r="E379" s="543"/>
    </row>
    <row r="380" spans="2:5" x14ac:dyDescent="0.25">
      <c r="B380" s="10"/>
      <c r="C380" s="37" t="s">
        <v>21</v>
      </c>
      <c r="D380" s="543" t="s">
        <v>551</v>
      </c>
      <c r="E380" s="543"/>
    </row>
    <row r="381" spans="2:5" x14ac:dyDescent="0.25">
      <c r="B381" s="10"/>
      <c r="C381" s="10"/>
      <c r="D381" s="543" t="s">
        <v>552</v>
      </c>
      <c r="E381" s="543"/>
    </row>
    <row r="382" spans="2:5" x14ac:dyDescent="0.25">
      <c r="B382" s="10"/>
      <c r="C382" s="10"/>
      <c r="D382" s="543" t="s">
        <v>553</v>
      </c>
      <c r="E382" s="543"/>
    </row>
    <row r="383" spans="2:5" x14ac:dyDescent="0.25">
      <c r="B383" s="10"/>
      <c r="C383" s="10"/>
      <c r="D383" s="543" t="s">
        <v>554</v>
      </c>
      <c r="E383" s="543"/>
    </row>
    <row r="384" spans="2:5" x14ac:dyDescent="0.25">
      <c r="B384" s="10" t="s">
        <v>10</v>
      </c>
      <c r="C384" s="10" t="s">
        <v>327</v>
      </c>
      <c r="D384" s="10"/>
      <c r="E384" s="9"/>
    </row>
    <row r="385" spans="2:5" x14ac:dyDescent="0.25">
      <c r="B385" s="10"/>
      <c r="C385" s="10" t="s">
        <v>28</v>
      </c>
      <c r="D385" s="10" t="s">
        <v>328</v>
      </c>
      <c r="E385" s="9"/>
    </row>
    <row r="386" spans="2:5" x14ac:dyDescent="0.25">
      <c r="B386" s="10"/>
      <c r="C386" s="10"/>
      <c r="D386" s="37" t="s">
        <v>302</v>
      </c>
      <c r="E386" s="9" t="s">
        <v>595</v>
      </c>
    </row>
    <row r="387" spans="2:5" x14ac:dyDescent="0.25">
      <c r="B387" s="10"/>
      <c r="C387" s="10"/>
      <c r="D387" s="10"/>
      <c r="E387" t="s">
        <v>75</v>
      </c>
    </row>
    <row r="388" spans="2:5" x14ac:dyDescent="0.25">
      <c r="B388" s="10"/>
      <c r="C388" s="10"/>
      <c r="D388" s="37" t="s">
        <v>311</v>
      </c>
      <c r="E388" s="9" t="s">
        <v>596</v>
      </c>
    </row>
    <row r="389" spans="2:5" x14ac:dyDescent="0.25">
      <c r="B389" s="10"/>
      <c r="C389" s="10"/>
      <c r="D389" s="10"/>
      <c r="E389" t="s">
        <v>75</v>
      </c>
    </row>
    <row r="390" spans="2:5" x14ac:dyDescent="0.25">
      <c r="B390" s="10"/>
      <c r="C390" s="10"/>
      <c r="D390" s="37" t="s">
        <v>305</v>
      </c>
      <c r="E390" s="9" t="s">
        <v>597</v>
      </c>
    </row>
    <row r="391" spans="2:5" x14ac:dyDescent="0.25">
      <c r="B391" s="10"/>
      <c r="C391" s="10"/>
      <c r="D391" s="10"/>
      <c r="E391" t="s">
        <v>75</v>
      </c>
    </row>
    <row r="392" spans="2:5" x14ac:dyDescent="0.25">
      <c r="B392" s="10"/>
      <c r="C392" s="10"/>
      <c r="D392" s="37" t="s">
        <v>314</v>
      </c>
      <c r="E392" s="9" t="s">
        <v>598</v>
      </c>
    </row>
    <row r="393" spans="2:5" x14ac:dyDescent="0.25">
      <c r="B393" s="10"/>
      <c r="C393" s="10"/>
      <c r="D393" s="10"/>
      <c r="E393" t="s">
        <v>75</v>
      </c>
    </row>
    <row r="394" spans="2:5" x14ac:dyDescent="0.25">
      <c r="B394" s="10"/>
      <c r="C394" s="10"/>
      <c r="D394" s="37" t="s">
        <v>316</v>
      </c>
      <c r="E394" s="9" t="s">
        <v>599</v>
      </c>
    </row>
    <row r="395" spans="2:5" x14ac:dyDescent="0.25">
      <c r="B395" s="10"/>
      <c r="C395" s="10"/>
      <c r="D395" s="10"/>
      <c r="E395" t="s">
        <v>75</v>
      </c>
    </row>
    <row r="396" spans="2:5" x14ac:dyDescent="0.25">
      <c r="B396" s="10"/>
      <c r="C396" s="10" t="s">
        <v>21</v>
      </c>
      <c r="D396" s="534" t="s">
        <v>334</v>
      </c>
      <c r="E396" s="534"/>
    </row>
    <row r="397" spans="2:5" ht="30" customHeight="1" x14ac:dyDescent="0.25">
      <c r="B397" s="10"/>
      <c r="C397" s="10"/>
      <c r="D397" s="42" t="s">
        <v>302</v>
      </c>
      <c r="E397" s="15" t="s">
        <v>600</v>
      </c>
    </row>
    <row r="398" spans="2:5" x14ac:dyDescent="0.25">
      <c r="B398" s="10"/>
      <c r="C398" s="10"/>
      <c r="D398" s="15"/>
      <c r="E398" s="10" t="s">
        <v>612</v>
      </c>
    </row>
    <row r="399" spans="2:5" x14ac:dyDescent="0.25">
      <c r="B399" s="10"/>
      <c r="C399" s="10"/>
      <c r="D399" s="15"/>
      <c r="E399" s="10" t="s">
        <v>613</v>
      </c>
    </row>
    <row r="400" spans="2:5" x14ac:dyDescent="0.25">
      <c r="B400" s="10"/>
      <c r="C400" s="10"/>
      <c r="D400" s="15"/>
      <c r="E400" s="10" t="s">
        <v>614</v>
      </c>
    </row>
    <row r="401" spans="2:5" x14ac:dyDescent="0.25">
      <c r="B401" s="10"/>
      <c r="C401" s="10"/>
      <c r="D401" s="15"/>
      <c r="E401" s="10" t="s">
        <v>615</v>
      </c>
    </row>
    <row r="402" spans="2:5" x14ac:dyDescent="0.25">
      <c r="B402" s="10"/>
      <c r="C402" s="10"/>
      <c r="D402" s="37" t="s">
        <v>311</v>
      </c>
      <c r="E402" s="9" t="s">
        <v>601</v>
      </c>
    </row>
    <row r="403" spans="2:5" x14ac:dyDescent="0.25">
      <c r="B403" s="10"/>
      <c r="C403" s="10"/>
      <c r="D403" s="530" t="s">
        <v>75</v>
      </c>
      <c r="E403" s="530"/>
    </row>
    <row r="404" spans="2:5" ht="30" x14ac:dyDescent="0.25">
      <c r="B404" s="10"/>
      <c r="C404" s="10"/>
      <c r="D404" s="42" t="s">
        <v>305</v>
      </c>
      <c r="E404" s="15" t="s">
        <v>602</v>
      </c>
    </row>
    <row r="405" spans="2:5" x14ac:dyDescent="0.25">
      <c r="B405" s="10"/>
      <c r="C405" s="10"/>
      <c r="D405" s="542" t="s">
        <v>75</v>
      </c>
      <c r="E405" s="542"/>
    </row>
    <row r="406" spans="2:5" x14ac:dyDescent="0.25">
      <c r="B406" s="10"/>
      <c r="C406" s="10"/>
      <c r="D406" s="37" t="s">
        <v>314</v>
      </c>
      <c r="E406" s="9" t="s">
        <v>603</v>
      </c>
    </row>
    <row r="407" spans="2:5" x14ac:dyDescent="0.25">
      <c r="B407" s="10"/>
      <c r="C407" s="10"/>
      <c r="D407" s="535" t="s">
        <v>75</v>
      </c>
      <c r="E407" s="535"/>
    </row>
    <row r="408" spans="2:5" x14ac:dyDescent="0.25">
      <c r="B408" s="10"/>
      <c r="C408" s="10" t="s">
        <v>22</v>
      </c>
      <c r="D408" s="10" t="s">
        <v>339</v>
      </c>
      <c r="E408" s="9"/>
    </row>
    <row r="409" spans="2:5" s="22" customFormat="1" ht="30" x14ac:dyDescent="0.25">
      <c r="B409" s="25"/>
      <c r="C409" s="25"/>
      <c r="D409" s="43" t="s">
        <v>302</v>
      </c>
      <c r="E409" s="24" t="s">
        <v>604</v>
      </c>
    </row>
    <row r="410" spans="2:5" x14ac:dyDescent="0.25">
      <c r="B410" s="10"/>
      <c r="C410" s="10"/>
      <c r="D410" s="15"/>
      <c r="E410" s="10" t="s">
        <v>612</v>
      </c>
    </row>
    <row r="411" spans="2:5" x14ac:dyDescent="0.25">
      <c r="B411" s="10"/>
      <c r="C411" s="10"/>
      <c r="D411" s="15"/>
      <c r="E411" s="10" t="s">
        <v>613</v>
      </c>
    </row>
    <row r="412" spans="2:5" x14ac:dyDescent="0.25">
      <c r="B412" s="10"/>
      <c r="C412" s="10"/>
      <c r="D412" s="15"/>
      <c r="E412" s="10" t="s">
        <v>614</v>
      </c>
    </row>
    <row r="413" spans="2:5" x14ac:dyDescent="0.25">
      <c r="B413" s="10"/>
      <c r="C413" s="10"/>
      <c r="D413" s="15"/>
      <c r="E413" s="10" t="s">
        <v>615</v>
      </c>
    </row>
    <row r="414" spans="2:5" x14ac:dyDescent="0.25">
      <c r="B414" s="10"/>
      <c r="C414" s="10"/>
      <c r="D414" s="37" t="s">
        <v>311</v>
      </c>
      <c r="E414" s="9" t="s">
        <v>341</v>
      </c>
    </row>
    <row r="415" spans="2:5" x14ac:dyDescent="0.25">
      <c r="B415" s="10"/>
      <c r="C415" s="10"/>
      <c r="D415" s="530" t="s">
        <v>75</v>
      </c>
      <c r="E415" s="530"/>
    </row>
    <row r="416" spans="2:5" ht="30" x14ac:dyDescent="0.25">
      <c r="B416" s="10"/>
      <c r="C416" s="10"/>
      <c r="D416" s="42" t="s">
        <v>305</v>
      </c>
      <c r="E416" s="15" t="s">
        <v>342</v>
      </c>
    </row>
    <row r="417" spans="2:5" x14ac:dyDescent="0.25">
      <c r="B417" s="10"/>
      <c r="C417" s="10"/>
      <c r="D417" s="530" t="s">
        <v>75</v>
      </c>
      <c r="E417" s="530"/>
    </row>
    <row r="418" spans="2:5" x14ac:dyDescent="0.25">
      <c r="B418" s="10"/>
      <c r="C418" s="10"/>
      <c r="D418" s="37" t="s">
        <v>124</v>
      </c>
      <c r="E418" s="9" t="s">
        <v>343</v>
      </c>
    </row>
    <row r="419" spans="2:5" x14ac:dyDescent="0.25">
      <c r="B419" s="10"/>
      <c r="C419" s="10"/>
      <c r="D419" s="530" t="s">
        <v>75</v>
      </c>
      <c r="E419" s="530"/>
    </row>
    <row r="420" spans="2:5" ht="30" x14ac:dyDescent="0.25">
      <c r="B420" s="10"/>
      <c r="C420" s="10"/>
      <c r="D420" s="42" t="s">
        <v>316</v>
      </c>
      <c r="E420" s="15" t="s">
        <v>344</v>
      </c>
    </row>
    <row r="421" spans="2:5" x14ac:dyDescent="0.25">
      <c r="B421" s="10"/>
      <c r="C421" s="10"/>
      <c r="D421" s="530" t="s">
        <v>75</v>
      </c>
      <c r="E421" s="530"/>
    </row>
    <row r="422" spans="2:5" x14ac:dyDescent="0.25">
      <c r="B422" s="10"/>
      <c r="C422" s="10"/>
      <c r="D422" s="37" t="s">
        <v>345</v>
      </c>
      <c r="E422" s="9" t="s">
        <v>346</v>
      </c>
    </row>
    <row r="423" spans="2:5" x14ac:dyDescent="0.25">
      <c r="B423" s="10"/>
      <c r="C423" s="10"/>
      <c r="D423" s="530" t="s">
        <v>75</v>
      </c>
      <c r="E423" s="530"/>
    </row>
    <row r="424" spans="2:5" x14ac:dyDescent="0.25">
      <c r="B424" s="10"/>
      <c r="C424" s="10"/>
      <c r="D424" s="37" t="s">
        <v>347</v>
      </c>
      <c r="E424" s="9" t="s">
        <v>348</v>
      </c>
    </row>
    <row r="425" spans="2:5" x14ac:dyDescent="0.25">
      <c r="B425" s="10"/>
      <c r="C425" s="10"/>
      <c r="D425" s="530" t="s">
        <v>75</v>
      </c>
      <c r="E425" s="530"/>
    </row>
    <row r="426" spans="2:5" s="22" customFormat="1" ht="45" x14ac:dyDescent="0.25">
      <c r="B426" s="25"/>
      <c r="C426" s="25"/>
      <c r="D426" s="43" t="s">
        <v>349</v>
      </c>
      <c r="E426" s="24" t="s">
        <v>350</v>
      </c>
    </row>
    <row r="427" spans="2:5" s="22" customFormat="1" x14ac:dyDescent="0.25">
      <c r="B427" s="25"/>
      <c r="C427" s="25"/>
      <c r="D427" s="15"/>
      <c r="E427" s="10" t="s">
        <v>612</v>
      </c>
    </row>
    <row r="428" spans="2:5" x14ac:dyDescent="0.25">
      <c r="B428" s="10"/>
      <c r="C428" s="10"/>
      <c r="D428" s="15"/>
      <c r="E428" s="10" t="s">
        <v>613</v>
      </c>
    </row>
    <row r="429" spans="2:5" x14ac:dyDescent="0.25">
      <c r="B429" s="10"/>
      <c r="C429" s="10"/>
      <c r="D429" s="15"/>
      <c r="E429" s="10" t="s">
        <v>614</v>
      </c>
    </row>
    <row r="430" spans="2:5" x14ac:dyDescent="0.25">
      <c r="B430" s="10"/>
      <c r="C430" s="10"/>
      <c r="D430" s="15"/>
      <c r="E430" s="10" t="s">
        <v>616</v>
      </c>
    </row>
    <row r="431" spans="2:5" ht="30" x14ac:dyDescent="0.25">
      <c r="B431" s="10"/>
      <c r="C431" s="10"/>
      <c r="D431" s="42" t="s">
        <v>129</v>
      </c>
      <c r="E431" s="15" t="s">
        <v>351</v>
      </c>
    </row>
    <row r="432" spans="2:5" x14ac:dyDescent="0.25">
      <c r="B432" s="10"/>
      <c r="C432" s="10"/>
      <c r="D432" s="15"/>
      <c r="E432" t="s">
        <v>75</v>
      </c>
    </row>
    <row r="433" spans="2:5" s="22" customFormat="1" x14ac:dyDescent="0.25">
      <c r="B433" s="25" t="s">
        <v>14</v>
      </c>
      <c r="C433" s="25" t="s">
        <v>352</v>
      </c>
      <c r="D433" s="25"/>
      <c r="E433" s="23"/>
    </row>
    <row r="434" spans="2:5" s="22" customFormat="1" ht="15" customHeight="1" x14ac:dyDescent="0.25">
      <c r="B434" s="25"/>
      <c r="C434" s="43" t="s">
        <v>28</v>
      </c>
      <c r="D434" s="540" t="s">
        <v>75</v>
      </c>
      <c r="E434" s="541"/>
    </row>
    <row r="435" spans="2:5" s="22" customFormat="1" ht="15" customHeight="1" x14ac:dyDescent="0.25">
      <c r="B435" s="25"/>
      <c r="C435" s="43" t="s">
        <v>353</v>
      </c>
      <c r="D435" s="520" t="s">
        <v>871</v>
      </c>
      <c r="E435" s="521"/>
    </row>
    <row r="436" spans="2:5" s="22" customFormat="1" ht="15" customHeight="1" x14ac:dyDescent="0.25">
      <c r="B436" s="25"/>
      <c r="C436" s="43" t="s">
        <v>353</v>
      </c>
      <c r="D436" s="520" t="s">
        <v>871</v>
      </c>
      <c r="E436" s="521"/>
    </row>
    <row r="437" spans="2:5" s="22" customFormat="1" ht="15" customHeight="1" x14ac:dyDescent="0.25">
      <c r="B437" s="25"/>
      <c r="C437" s="39" t="s">
        <v>22</v>
      </c>
      <c r="D437" s="521" t="s">
        <v>354</v>
      </c>
      <c r="E437" s="521"/>
    </row>
    <row r="438" spans="2:5" s="22" customFormat="1" ht="15" customHeight="1" x14ac:dyDescent="0.25">
      <c r="B438" s="25"/>
      <c r="C438" s="39" t="s">
        <v>24</v>
      </c>
      <c r="D438" s="521" t="s">
        <v>355</v>
      </c>
      <c r="E438" s="521"/>
    </row>
    <row r="439" spans="2:5" s="22" customFormat="1" x14ac:dyDescent="0.25">
      <c r="B439" s="39" t="s">
        <v>53</v>
      </c>
      <c r="C439" s="522" t="s">
        <v>357</v>
      </c>
      <c r="D439" s="522"/>
      <c r="E439" s="522"/>
    </row>
    <row r="440" spans="2:5" s="22" customFormat="1" x14ac:dyDescent="0.25">
      <c r="B440" s="25"/>
      <c r="C440" s="522" t="s">
        <v>260</v>
      </c>
      <c r="D440" s="522"/>
      <c r="E440" s="522"/>
    </row>
    <row r="441" spans="2:5" s="22" customFormat="1" x14ac:dyDescent="0.25">
      <c r="B441" s="25"/>
      <c r="C441" s="522" t="s">
        <v>261</v>
      </c>
      <c r="D441" s="522"/>
      <c r="E441" s="522"/>
    </row>
    <row r="442" spans="2:5" s="22" customFormat="1" x14ac:dyDescent="0.25">
      <c r="B442" s="25"/>
      <c r="C442" s="522" t="s">
        <v>262</v>
      </c>
      <c r="D442" s="522"/>
      <c r="E442" s="522"/>
    </row>
    <row r="443" spans="2:5" s="22" customFormat="1" x14ac:dyDescent="0.25">
      <c r="B443" s="25"/>
      <c r="C443" s="522" t="s">
        <v>263</v>
      </c>
      <c r="D443" s="522"/>
      <c r="E443" s="522"/>
    </row>
    <row r="444" spans="2:5" x14ac:dyDescent="0.25">
      <c r="B444" s="10" t="s">
        <v>356</v>
      </c>
      <c r="C444" s="529" t="s">
        <v>359</v>
      </c>
      <c r="D444" s="529"/>
      <c r="E444" s="529"/>
    </row>
    <row r="445" spans="2:5" x14ac:dyDescent="0.25">
      <c r="B445" s="10"/>
      <c r="C445" s="37" t="s">
        <v>28</v>
      </c>
      <c r="D445" s="467" t="s">
        <v>548</v>
      </c>
      <c r="E445" s="467"/>
    </row>
    <row r="446" spans="2:5" x14ac:dyDescent="0.25">
      <c r="B446" s="10"/>
      <c r="C446" s="530" t="s">
        <v>75</v>
      </c>
      <c r="D446" s="530"/>
      <c r="E446" s="530"/>
    </row>
    <row r="447" spans="2:5" x14ac:dyDescent="0.25">
      <c r="B447" s="10"/>
      <c r="C447" s="37" t="s">
        <v>21</v>
      </c>
      <c r="D447" s="10" t="s">
        <v>360</v>
      </c>
      <c r="E447" s="9"/>
    </row>
    <row r="448" spans="2:5" x14ac:dyDescent="0.25">
      <c r="B448" s="10"/>
      <c r="C448" s="10"/>
      <c r="D448" s="534" t="s">
        <v>617</v>
      </c>
      <c r="E448" s="534"/>
    </row>
    <row r="449" spans="2:5" x14ac:dyDescent="0.25">
      <c r="B449" s="10"/>
      <c r="C449" s="10"/>
      <c r="D449" s="534" t="s">
        <v>618</v>
      </c>
      <c r="E449" s="534"/>
    </row>
    <row r="450" spans="2:5" x14ac:dyDescent="0.25">
      <c r="B450" s="10"/>
      <c r="C450" s="10"/>
      <c r="D450" s="534" t="s">
        <v>619</v>
      </c>
      <c r="E450" s="534"/>
    </row>
    <row r="451" spans="2:5" x14ac:dyDescent="0.25">
      <c r="B451" s="10"/>
      <c r="C451" s="10"/>
      <c r="D451" s="534" t="s">
        <v>620</v>
      </c>
      <c r="E451" s="534"/>
    </row>
    <row r="452" spans="2:5" x14ac:dyDescent="0.25">
      <c r="B452" s="10"/>
      <c r="C452" s="37" t="s">
        <v>22</v>
      </c>
      <c r="D452" s="10" t="s">
        <v>361</v>
      </c>
      <c r="E452" s="9"/>
    </row>
    <row r="453" spans="2:5" s="2" customFormat="1" x14ac:dyDescent="0.25">
      <c r="B453" s="10"/>
      <c r="C453" s="10"/>
      <c r="D453" s="534" t="s">
        <v>617</v>
      </c>
      <c r="E453" s="534"/>
    </row>
    <row r="454" spans="2:5" x14ac:dyDescent="0.25">
      <c r="B454" s="10"/>
      <c r="C454" s="10"/>
      <c r="D454" s="534" t="s">
        <v>618</v>
      </c>
      <c r="E454" s="534"/>
    </row>
    <row r="455" spans="2:5" x14ac:dyDescent="0.25">
      <c r="B455" s="10"/>
      <c r="C455" s="10"/>
      <c r="D455" s="534" t="s">
        <v>619</v>
      </c>
      <c r="E455" s="534"/>
    </row>
    <row r="456" spans="2:5" x14ac:dyDescent="0.25">
      <c r="B456" s="10"/>
      <c r="C456" s="10"/>
      <c r="D456" s="534" t="s">
        <v>620</v>
      </c>
      <c r="E456" s="534"/>
    </row>
    <row r="457" spans="2:5" x14ac:dyDescent="0.25">
      <c r="B457" s="10"/>
      <c r="C457" s="37" t="s">
        <v>24</v>
      </c>
      <c r="D457" s="10" t="s">
        <v>362</v>
      </c>
      <c r="E457" s="9"/>
    </row>
    <row r="458" spans="2:5" s="2" customFormat="1" x14ac:dyDescent="0.25">
      <c r="B458" s="10"/>
      <c r="C458" s="10"/>
      <c r="D458" s="534" t="s">
        <v>621</v>
      </c>
      <c r="E458" s="534"/>
    </row>
    <row r="459" spans="2:5" x14ac:dyDescent="0.25">
      <c r="B459" s="10"/>
      <c r="C459" s="10"/>
      <c r="D459" s="539" t="s">
        <v>622</v>
      </c>
      <c r="E459" s="539"/>
    </row>
    <row r="460" spans="2:5" x14ac:dyDescent="0.25">
      <c r="B460" s="10"/>
      <c r="C460" s="10"/>
      <c r="D460" s="534" t="s">
        <v>623</v>
      </c>
      <c r="E460" s="534"/>
    </row>
    <row r="461" spans="2:5" x14ac:dyDescent="0.25">
      <c r="B461" s="10"/>
      <c r="C461" s="10"/>
      <c r="D461" s="534" t="s">
        <v>624</v>
      </c>
      <c r="E461" s="534"/>
    </row>
    <row r="462" spans="2:5" x14ac:dyDescent="0.25">
      <c r="B462" s="10"/>
      <c r="C462" s="22" t="s">
        <v>33</v>
      </c>
      <c r="D462" s="534" t="s">
        <v>363</v>
      </c>
      <c r="E462" s="534"/>
    </row>
    <row r="463" spans="2:5" ht="30" x14ac:dyDescent="0.25">
      <c r="B463" s="10"/>
      <c r="C463" s="10"/>
      <c r="D463" s="37" t="s">
        <v>302</v>
      </c>
      <c r="E463" s="30" t="s">
        <v>549</v>
      </c>
    </row>
    <row r="464" spans="2:5" x14ac:dyDescent="0.25">
      <c r="D464" s="530" t="s">
        <v>75</v>
      </c>
      <c r="E464" s="530"/>
    </row>
    <row r="465" spans="1:5" ht="30" x14ac:dyDescent="0.25">
      <c r="B465" s="10"/>
      <c r="C465" s="10"/>
      <c r="D465" s="37" t="s">
        <v>123</v>
      </c>
      <c r="E465" s="31" t="s">
        <v>550</v>
      </c>
    </row>
    <row r="466" spans="1:5" x14ac:dyDescent="0.25">
      <c r="B466" s="10"/>
      <c r="C466" s="10"/>
      <c r="D466" s="530" t="s">
        <v>75</v>
      </c>
      <c r="E466" s="530"/>
    </row>
    <row r="467" spans="1:5" x14ac:dyDescent="0.25">
      <c r="A467" s="536" t="s">
        <v>364</v>
      </c>
      <c r="B467" s="536"/>
      <c r="C467" s="536"/>
      <c r="D467" s="536"/>
      <c r="E467" s="536"/>
    </row>
    <row r="468" spans="1:5" x14ac:dyDescent="0.25">
      <c r="A468" s="9"/>
      <c r="B468" s="10" t="s">
        <v>6</v>
      </c>
      <c r="C468" s="534" t="s">
        <v>365</v>
      </c>
      <c r="D468" s="534"/>
      <c r="E468" s="534"/>
    </row>
    <row r="469" spans="1:5" x14ac:dyDescent="0.25">
      <c r="A469" s="9"/>
      <c r="B469" s="10"/>
      <c r="C469" s="37" t="s">
        <v>20</v>
      </c>
      <c r="D469" s="529" t="s">
        <v>653</v>
      </c>
      <c r="E469" s="529"/>
    </row>
    <row r="470" spans="1:5" x14ac:dyDescent="0.25">
      <c r="A470" s="9"/>
      <c r="B470" s="10"/>
      <c r="C470" s="10"/>
      <c r="D470" s="537" t="s">
        <v>551</v>
      </c>
      <c r="E470" s="537"/>
    </row>
    <row r="471" spans="1:5" x14ac:dyDescent="0.25">
      <c r="A471" s="9"/>
      <c r="B471" s="10"/>
      <c r="C471" s="10"/>
      <c r="D471" s="537" t="s">
        <v>552</v>
      </c>
      <c r="E471" s="537"/>
    </row>
    <row r="472" spans="1:5" x14ac:dyDescent="0.25">
      <c r="A472" s="9"/>
      <c r="B472" s="10"/>
      <c r="C472" s="10"/>
      <c r="D472" s="537" t="s">
        <v>553</v>
      </c>
      <c r="E472" s="537"/>
    </row>
    <row r="473" spans="1:5" x14ac:dyDescent="0.25">
      <c r="A473" s="9"/>
      <c r="B473" s="10"/>
      <c r="C473" s="10"/>
      <c r="D473" s="537" t="s">
        <v>554</v>
      </c>
      <c r="E473" s="537"/>
    </row>
    <row r="474" spans="1:5" x14ac:dyDescent="0.25">
      <c r="A474" s="9"/>
      <c r="B474" s="10"/>
      <c r="C474" s="37" t="s">
        <v>21</v>
      </c>
      <c r="D474" s="10" t="s">
        <v>366</v>
      </c>
      <c r="E474" s="9"/>
    </row>
    <row r="475" spans="1:5" x14ac:dyDescent="0.25">
      <c r="A475" s="9"/>
      <c r="B475" s="10"/>
      <c r="C475" s="10"/>
      <c r="D475" s="537" t="s">
        <v>551</v>
      </c>
      <c r="E475" s="537"/>
    </row>
    <row r="476" spans="1:5" x14ac:dyDescent="0.25">
      <c r="A476" s="9"/>
      <c r="B476" s="10"/>
      <c r="C476" s="10"/>
      <c r="D476" s="537" t="s">
        <v>552</v>
      </c>
      <c r="E476" s="537"/>
    </row>
    <row r="477" spans="1:5" x14ac:dyDescent="0.25">
      <c r="A477" s="9"/>
      <c r="B477" s="10"/>
      <c r="C477" s="10"/>
      <c r="D477" s="537" t="s">
        <v>553</v>
      </c>
      <c r="E477" s="537"/>
    </row>
    <row r="478" spans="1:5" x14ac:dyDescent="0.25">
      <c r="A478" s="9"/>
      <c r="B478" s="10"/>
      <c r="C478" s="10"/>
      <c r="D478" s="537" t="s">
        <v>554</v>
      </c>
      <c r="E478" s="537"/>
    </row>
    <row r="479" spans="1:5" x14ac:dyDescent="0.25">
      <c r="A479" s="9"/>
      <c r="B479" s="10"/>
      <c r="C479" s="38" t="s">
        <v>22</v>
      </c>
      <c r="D479" s="529" t="s">
        <v>367</v>
      </c>
      <c r="E479" s="529"/>
    </row>
    <row r="480" spans="1:5" x14ac:dyDescent="0.25">
      <c r="A480" s="9"/>
      <c r="B480" s="10"/>
      <c r="C480" s="20"/>
      <c r="D480" s="537" t="s">
        <v>551</v>
      </c>
      <c r="E480" s="537"/>
    </row>
    <row r="481" spans="1:5" x14ac:dyDescent="0.25">
      <c r="A481" s="9"/>
      <c r="B481" s="10"/>
      <c r="C481" s="20"/>
      <c r="D481" s="537" t="s">
        <v>552</v>
      </c>
      <c r="E481" s="537"/>
    </row>
    <row r="482" spans="1:5" x14ac:dyDescent="0.25">
      <c r="A482" s="9"/>
      <c r="B482" s="10"/>
      <c r="C482" s="20"/>
      <c r="D482" s="537" t="s">
        <v>553</v>
      </c>
      <c r="E482" s="537"/>
    </row>
    <row r="483" spans="1:5" x14ac:dyDescent="0.25">
      <c r="A483" s="9"/>
      <c r="B483" s="10"/>
      <c r="C483" s="20"/>
      <c r="D483" s="537" t="s">
        <v>554</v>
      </c>
      <c r="E483" s="537"/>
    </row>
    <row r="484" spans="1:5" ht="63.75" customHeight="1" x14ac:dyDescent="0.25">
      <c r="A484" s="9"/>
      <c r="B484" s="10"/>
      <c r="C484" s="37" t="s">
        <v>24</v>
      </c>
      <c r="D484" s="529" t="s">
        <v>368</v>
      </c>
      <c r="E484" s="529"/>
    </row>
    <row r="485" spans="1:5" x14ac:dyDescent="0.25">
      <c r="A485" s="9"/>
      <c r="B485" s="10"/>
      <c r="C485" s="10"/>
      <c r="D485" s="537" t="s">
        <v>551</v>
      </c>
      <c r="E485" s="537"/>
    </row>
    <row r="486" spans="1:5" x14ac:dyDescent="0.25">
      <c r="A486" s="9"/>
      <c r="B486" s="10"/>
      <c r="C486" s="10"/>
      <c r="D486" s="537" t="s">
        <v>552</v>
      </c>
      <c r="E486" s="537"/>
    </row>
    <row r="487" spans="1:5" x14ac:dyDescent="0.25">
      <c r="A487" s="9"/>
      <c r="B487" s="10"/>
      <c r="C487" s="10"/>
      <c r="D487" s="537" t="s">
        <v>553</v>
      </c>
      <c r="E487" s="537"/>
    </row>
    <row r="488" spans="1:5" x14ac:dyDescent="0.25">
      <c r="A488" s="9"/>
      <c r="B488" s="10"/>
      <c r="C488" s="10"/>
      <c r="D488" s="537" t="s">
        <v>554</v>
      </c>
      <c r="E488" s="537"/>
    </row>
    <row r="489" spans="1:5" x14ac:dyDescent="0.25">
      <c r="A489" s="9"/>
      <c r="B489" s="10"/>
      <c r="C489" s="37" t="s">
        <v>33</v>
      </c>
      <c r="D489" s="10" t="s">
        <v>369</v>
      </c>
      <c r="E489" s="9"/>
    </row>
    <row r="490" spans="1:5" x14ac:dyDescent="0.25">
      <c r="D490" s="537" t="s">
        <v>551</v>
      </c>
      <c r="E490" s="537"/>
    </row>
    <row r="491" spans="1:5" x14ac:dyDescent="0.25">
      <c r="D491" s="537" t="s">
        <v>552</v>
      </c>
      <c r="E491" s="537"/>
    </row>
    <row r="492" spans="1:5" x14ac:dyDescent="0.25">
      <c r="D492" s="537" t="s">
        <v>553</v>
      </c>
      <c r="E492" s="537"/>
    </row>
    <row r="493" spans="1:5" x14ac:dyDescent="0.25">
      <c r="D493" s="537" t="s">
        <v>554</v>
      </c>
      <c r="E493" s="537"/>
    </row>
    <row r="494" spans="1:5" x14ac:dyDescent="0.25">
      <c r="A494" s="9"/>
      <c r="B494" s="10"/>
      <c r="C494" s="37" t="s">
        <v>35</v>
      </c>
      <c r="D494" s="10" t="s">
        <v>370</v>
      </c>
      <c r="E494" s="9"/>
    </row>
    <row r="495" spans="1:5" x14ac:dyDescent="0.25">
      <c r="D495" s="537" t="s">
        <v>555</v>
      </c>
      <c r="E495" s="537"/>
    </row>
    <row r="496" spans="1:5" x14ac:dyDescent="0.25">
      <c r="D496" s="537" t="s">
        <v>556</v>
      </c>
      <c r="E496" s="537"/>
    </row>
    <row r="497" spans="1:5" x14ac:dyDescent="0.25">
      <c r="D497" s="537" t="s">
        <v>557</v>
      </c>
      <c r="E497" s="537"/>
    </row>
    <row r="498" spans="1:5" x14ac:dyDescent="0.25">
      <c r="D498" s="537" t="s">
        <v>558</v>
      </c>
      <c r="E498" s="537"/>
    </row>
    <row r="499" spans="1:5" x14ac:dyDescent="0.25">
      <c r="A499" s="9"/>
      <c r="B499" s="10"/>
      <c r="C499" s="37" t="s">
        <v>37</v>
      </c>
      <c r="D499" s="10" t="s">
        <v>371</v>
      </c>
      <c r="E499" s="9"/>
    </row>
    <row r="500" spans="1:5" x14ac:dyDescent="0.25">
      <c r="D500" s="537" t="s">
        <v>555</v>
      </c>
      <c r="E500" s="537"/>
    </row>
    <row r="501" spans="1:5" x14ac:dyDescent="0.25">
      <c r="D501" s="537" t="s">
        <v>556</v>
      </c>
      <c r="E501" s="537"/>
    </row>
    <row r="502" spans="1:5" x14ac:dyDescent="0.25">
      <c r="D502" s="537" t="s">
        <v>557</v>
      </c>
      <c r="E502" s="537"/>
    </row>
    <row r="503" spans="1:5" x14ac:dyDescent="0.25">
      <c r="D503" s="537" t="s">
        <v>558</v>
      </c>
      <c r="E503" s="537"/>
    </row>
    <row r="504" spans="1:5" x14ac:dyDescent="0.25">
      <c r="A504" s="9"/>
      <c r="B504" s="10"/>
      <c r="C504" s="37" t="s">
        <v>39</v>
      </c>
      <c r="D504" s="10" t="s">
        <v>372</v>
      </c>
      <c r="E504" s="9"/>
    </row>
    <row r="505" spans="1:5" x14ac:dyDescent="0.25">
      <c r="D505" s="537" t="s">
        <v>555</v>
      </c>
      <c r="E505" s="537"/>
    </row>
    <row r="506" spans="1:5" x14ac:dyDescent="0.25">
      <c r="D506" s="537" t="s">
        <v>556</v>
      </c>
      <c r="E506" s="537"/>
    </row>
    <row r="507" spans="1:5" x14ac:dyDescent="0.25">
      <c r="D507" s="537" t="s">
        <v>557</v>
      </c>
      <c r="E507" s="537"/>
    </row>
    <row r="508" spans="1:5" x14ac:dyDescent="0.25">
      <c r="D508" s="537" t="s">
        <v>558</v>
      </c>
      <c r="E508" s="537"/>
    </row>
    <row r="509" spans="1:5" ht="31.5" customHeight="1" x14ac:dyDescent="0.25">
      <c r="A509" s="9"/>
      <c r="B509" s="10"/>
      <c r="C509" s="22" t="s">
        <v>41</v>
      </c>
      <c r="D509" s="529" t="s">
        <v>373</v>
      </c>
      <c r="E509" s="529"/>
    </row>
    <row r="510" spans="1:5" x14ac:dyDescent="0.25">
      <c r="A510" s="9"/>
      <c r="B510" s="10"/>
      <c r="C510" s="10"/>
      <c r="D510" s="37" t="s">
        <v>121</v>
      </c>
      <c r="E510" s="9" t="s">
        <v>374</v>
      </c>
    </row>
    <row r="511" spans="1:5" ht="30" x14ac:dyDescent="0.25">
      <c r="A511" s="9"/>
      <c r="B511" s="10"/>
      <c r="C511" s="10"/>
      <c r="D511" s="37" t="s">
        <v>123</v>
      </c>
      <c r="E511" s="16" t="s">
        <v>375</v>
      </c>
    </row>
    <row r="512" spans="1:5" x14ac:dyDescent="0.25">
      <c r="A512" s="9"/>
      <c r="B512" s="10" t="s">
        <v>376</v>
      </c>
      <c r="C512" s="534" t="s">
        <v>377</v>
      </c>
      <c r="D512" s="534"/>
      <c r="E512" s="534"/>
    </row>
    <row r="513" spans="1:5" x14ac:dyDescent="0.25">
      <c r="A513" s="9"/>
      <c r="B513" s="10"/>
      <c r="C513" s="10" t="s">
        <v>28</v>
      </c>
      <c r="D513" s="534" t="s">
        <v>378</v>
      </c>
      <c r="E513" s="534"/>
    </row>
    <row r="514" spans="1:5" x14ac:dyDescent="0.25">
      <c r="A514" s="9"/>
      <c r="B514" s="10"/>
      <c r="C514" s="10"/>
      <c r="D514" s="37" t="s">
        <v>659</v>
      </c>
      <c r="E514" s="9" t="s">
        <v>559</v>
      </c>
    </row>
    <row r="515" spans="1:5" x14ac:dyDescent="0.25">
      <c r="A515" s="9"/>
      <c r="B515" s="10"/>
      <c r="C515" s="10"/>
      <c r="D515" s="37" t="s">
        <v>660</v>
      </c>
      <c r="E515" s="9" t="s">
        <v>560</v>
      </c>
    </row>
    <row r="516" spans="1:5" x14ac:dyDescent="0.25">
      <c r="A516" s="9"/>
      <c r="B516" s="10"/>
      <c r="C516" s="10"/>
      <c r="D516" s="37" t="s">
        <v>123</v>
      </c>
      <c r="E516" s="9" t="s">
        <v>379</v>
      </c>
    </row>
    <row r="517" spans="1:5" x14ac:dyDescent="0.25">
      <c r="A517" s="9"/>
      <c r="B517" s="10"/>
      <c r="C517" s="10"/>
      <c r="D517" s="37" t="s">
        <v>125</v>
      </c>
      <c r="E517" s="9" t="s">
        <v>380</v>
      </c>
    </row>
    <row r="518" spans="1:5" x14ac:dyDescent="0.25">
      <c r="A518" s="9"/>
      <c r="B518" s="10"/>
      <c r="C518" s="10"/>
      <c r="D518" s="37" t="s">
        <v>663</v>
      </c>
      <c r="E518" s="9" t="s">
        <v>592</v>
      </c>
    </row>
    <row r="519" spans="1:5" x14ac:dyDescent="0.25">
      <c r="A519" s="9"/>
      <c r="B519" s="10"/>
      <c r="C519" s="10"/>
      <c r="D519" s="37" t="s">
        <v>664</v>
      </c>
      <c r="E519" s="9" t="s">
        <v>593</v>
      </c>
    </row>
    <row r="520" spans="1:5" x14ac:dyDescent="0.25">
      <c r="A520" s="9"/>
      <c r="B520" s="10"/>
      <c r="C520" s="10"/>
      <c r="D520" s="37" t="s">
        <v>661</v>
      </c>
      <c r="E520" s="9" t="s">
        <v>561</v>
      </c>
    </row>
    <row r="521" spans="1:5" x14ac:dyDescent="0.25">
      <c r="A521" s="9"/>
      <c r="B521" s="10"/>
      <c r="C521" s="10"/>
      <c r="D521" s="37" t="s">
        <v>662</v>
      </c>
      <c r="E521" t="s">
        <v>562</v>
      </c>
    </row>
    <row r="522" spans="1:5" x14ac:dyDescent="0.25">
      <c r="A522" s="9"/>
      <c r="B522" s="10"/>
      <c r="C522" s="10"/>
      <c r="D522" s="37" t="s">
        <v>665</v>
      </c>
      <c r="E522" s="9" t="s">
        <v>563</v>
      </c>
    </row>
    <row r="523" spans="1:5" x14ac:dyDescent="0.25">
      <c r="A523" s="9"/>
      <c r="B523" s="10"/>
      <c r="C523" s="10"/>
      <c r="D523" s="37" t="s">
        <v>666</v>
      </c>
      <c r="E523" s="9" t="s">
        <v>564</v>
      </c>
    </row>
    <row r="524" spans="1:5" x14ac:dyDescent="0.25">
      <c r="A524" s="9"/>
      <c r="B524" s="10"/>
      <c r="C524" s="37" t="s">
        <v>21</v>
      </c>
      <c r="D524" s="10" t="s">
        <v>565</v>
      </c>
      <c r="E524" s="9"/>
    </row>
    <row r="525" spans="1:5" x14ac:dyDescent="0.25">
      <c r="A525" s="9"/>
      <c r="B525" s="10"/>
      <c r="C525" s="10"/>
      <c r="D525" s="10">
        <v>1</v>
      </c>
      <c r="E525" s="9" t="s">
        <v>381</v>
      </c>
    </row>
    <row r="526" spans="1:5" x14ac:dyDescent="0.25">
      <c r="A526" s="9"/>
      <c r="B526" s="10"/>
      <c r="C526" s="10"/>
      <c r="D526" s="10">
        <v>2</v>
      </c>
      <c r="E526" s="9" t="s">
        <v>382</v>
      </c>
    </row>
    <row r="527" spans="1:5" x14ac:dyDescent="0.25">
      <c r="A527" s="9"/>
      <c r="B527" s="10"/>
      <c r="C527" s="10"/>
      <c r="D527" s="10">
        <v>3</v>
      </c>
      <c r="E527" s="9" t="s">
        <v>383</v>
      </c>
    </row>
    <row r="528" spans="1:5" x14ac:dyDescent="0.25">
      <c r="A528" s="9"/>
      <c r="B528" s="10"/>
      <c r="C528" s="10"/>
      <c r="D528" s="10">
        <v>4</v>
      </c>
      <c r="E528" s="9" t="s">
        <v>384</v>
      </c>
    </row>
    <row r="529" spans="1:5" x14ac:dyDescent="0.25">
      <c r="A529" s="9"/>
      <c r="B529" s="10"/>
      <c r="C529" s="37" t="s">
        <v>22</v>
      </c>
      <c r="D529" s="10" t="s">
        <v>385</v>
      </c>
      <c r="E529" s="9"/>
    </row>
    <row r="530" spans="1:5" x14ac:dyDescent="0.25">
      <c r="A530" s="9"/>
      <c r="B530" s="10"/>
      <c r="C530" s="10"/>
      <c r="D530" s="534" t="s">
        <v>625</v>
      </c>
      <c r="E530" s="534"/>
    </row>
    <row r="531" spans="1:5" x14ac:dyDescent="0.25">
      <c r="A531" s="9"/>
      <c r="B531" s="10"/>
      <c r="C531" s="10"/>
      <c r="D531" s="534" t="s">
        <v>626</v>
      </c>
      <c r="E531" s="534"/>
    </row>
    <row r="532" spans="1:5" x14ac:dyDescent="0.25">
      <c r="A532" s="9"/>
      <c r="B532" s="10"/>
      <c r="C532" s="10"/>
      <c r="D532" s="534" t="s">
        <v>627</v>
      </c>
      <c r="E532" s="534"/>
    </row>
    <row r="533" spans="1:5" x14ac:dyDescent="0.25">
      <c r="A533" s="9"/>
      <c r="B533" s="10"/>
      <c r="C533" s="10"/>
      <c r="D533" s="534" t="s">
        <v>628</v>
      </c>
      <c r="E533" s="534"/>
    </row>
    <row r="534" spans="1:5" x14ac:dyDescent="0.25">
      <c r="A534" s="9"/>
      <c r="B534" s="10"/>
      <c r="C534" s="37" t="s">
        <v>24</v>
      </c>
      <c r="D534" s="534" t="s">
        <v>633</v>
      </c>
      <c r="E534" s="534"/>
    </row>
    <row r="535" spans="1:5" x14ac:dyDescent="0.25">
      <c r="A535" s="9"/>
      <c r="B535" s="10"/>
      <c r="C535" s="10"/>
      <c r="D535" s="534" t="s">
        <v>632</v>
      </c>
      <c r="E535" s="534"/>
    </row>
    <row r="536" spans="1:5" x14ac:dyDescent="0.25">
      <c r="A536" s="9"/>
      <c r="B536" s="10"/>
      <c r="C536" s="10"/>
      <c r="D536" s="534" t="s">
        <v>631</v>
      </c>
      <c r="E536" s="534"/>
    </row>
    <row r="537" spans="1:5" x14ac:dyDescent="0.25">
      <c r="A537" s="9"/>
      <c r="B537" s="10"/>
      <c r="C537" s="10"/>
      <c r="D537" s="534" t="s">
        <v>630</v>
      </c>
      <c r="E537" s="534"/>
    </row>
    <row r="538" spans="1:5" x14ac:dyDescent="0.25">
      <c r="A538" s="9"/>
      <c r="B538" s="10"/>
      <c r="C538" s="10"/>
      <c r="D538" s="534" t="s">
        <v>629</v>
      </c>
      <c r="E538" s="534"/>
    </row>
    <row r="539" spans="1:5" x14ac:dyDescent="0.25">
      <c r="A539" s="9"/>
      <c r="B539" s="10"/>
      <c r="C539" s="10" t="s">
        <v>33</v>
      </c>
      <c r="D539" s="529" t="s">
        <v>386</v>
      </c>
      <c r="E539" s="529"/>
    </row>
    <row r="540" spans="1:5" x14ac:dyDescent="0.25">
      <c r="A540" s="9"/>
      <c r="B540" s="10"/>
      <c r="C540" s="10"/>
      <c r="D540" s="37" t="s">
        <v>121</v>
      </c>
      <c r="E540" s="9" t="s">
        <v>635</v>
      </c>
    </row>
    <row r="541" spans="1:5" x14ac:dyDescent="0.25">
      <c r="A541" s="9"/>
      <c r="B541" s="10"/>
      <c r="C541" s="10"/>
      <c r="D541" s="534" t="s">
        <v>75</v>
      </c>
      <c r="E541" s="534"/>
    </row>
    <row r="542" spans="1:5" x14ac:dyDescent="0.25">
      <c r="A542" s="9"/>
      <c r="B542" s="10"/>
      <c r="C542" s="10"/>
      <c r="D542" s="37" t="s">
        <v>123</v>
      </c>
      <c r="E542" s="9" t="s">
        <v>634</v>
      </c>
    </row>
    <row r="543" spans="1:5" x14ac:dyDescent="0.25">
      <c r="A543" s="9"/>
      <c r="B543" s="10"/>
      <c r="C543" s="10"/>
      <c r="D543" s="534" t="s">
        <v>75</v>
      </c>
      <c r="E543" s="534"/>
    </row>
    <row r="544" spans="1:5" x14ac:dyDescent="0.25">
      <c r="A544" s="9"/>
      <c r="B544" s="10"/>
      <c r="C544" s="10"/>
      <c r="D544" s="37" t="s">
        <v>125</v>
      </c>
      <c r="E544" s="9" t="s">
        <v>636</v>
      </c>
    </row>
    <row r="545" spans="1:5" x14ac:dyDescent="0.25">
      <c r="A545" s="9"/>
      <c r="B545" s="10"/>
      <c r="C545" s="10"/>
      <c r="D545" s="534" t="s">
        <v>75</v>
      </c>
      <c r="E545" s="534"/>
    </row>
    <row r="546" spans="1:5" x14ac:dyDescent="0.25">
      <c r="A546" s="9"/>
      <c r="B546" s="10"/>
      <c r="C546" s="37" t="s">
        <v>35</v>
      </c>
      <c r="D546" s="529" t="s">
        <v>387</v>
      </c>
      <c r="E546" s="529"/>
    </row>
    <row r="547" spans="1:5" x14ac:dyDescent="0.25">
      <c r="A547" s="9"/>
      <c r="B547" s="10"/>
      <c r="C547" s="534" t="s">
        <v>75</v>
      </c>
      <c r="D547" s="534"/>
      <c r="E547" s="534"/>
    </row>
    <row r="548" spans="1:5" x14ac:dyDescent="0.25">
      <c r="A548" s="9"/>
      <c r="B548" s="10"/>
      <c r="C548" s="37" t="s">
        <v>37</v>
      </c>
      <c r="D548" s="529" t="s">
        <v>388</v>
      </c>
      <c r="E548" s="529"/>
    </row>
    <row r="549" spans="1:5" x14ac:dyDescent="0.25">
      <c r="A549" s="9"/>
      <c r="B549" s="10"/>
      <c r="C549" s="534" t="s">
        <v>75</v>
      </c>
      <c r="D549" s="534"/>
      <c r="E549" s="534"/>
    </row>
    <row r="550" spans="1:5" x14ac:dyDescent="0.25">
      <c r="A550" s="9"/>
      <c r="B550" s="10"/>
      <c r="C550" s="10" t="s">
        <v>39</v>
      </c>
      <c r="D550" s="529" t="s">
        <v>389</v>
      </c>
      <c r="E550" s="529"/>
    </row>
    <row r="551" spans="1:5" x14ac:dyDescent="0.25">
      <c r="A551" s="9"/>
      <c r="B551" s="10"/>
      <c r="C551" s="10"/>
      <c r="D551" s="37" t="s">
        <v>121</v>
      </c>
      <c r="E551" s="9" t="s">
        <v>390</v>
      </c>
    </row>
    <row r="552" spans="1:5" x14ac:dyDescent="0.25">
      <c r="A552" s="9"/>
      <c r="B552" s="10"/>
      <c r="C552" s="10"/>
      <c r="D552" s="534" t="s">
        <v>75</v>
      </c>
      <c r="E552" s="534"/>
    </row>
    <row r="553" spans="1:5" x14ac:dyDescent="0.25">
      <c r="A553" s="9"/>
      <c r="B553" s="10"/>
      <c r="C553" s="10"/>
      <c r="D553" s="37" t="s">
        <v>123</v>
      </c>
      <c r="E553" s="9" t="s">
        <v>391</v>
      </c>
    </row>
    <row r="554" spans="1:5" x14ac:dyDescent="0.25">
      <c r="A554" s="9"/>
      <c r="B554" s="10"/>
      <c r="C554" s="10"/>
      <c r="D554" s="534" t="s">
        <v>75</v>
      </c>
      <c r="E554" s="534"/>
    </row>
    <row r="555" spans="1:5" x14ac:dyDescent="0.25">
      <c r="A555" s="9"/>
      <c r="B555" s="10"/>
      <c r="C555" s="10"/>
      <c r="D555" s="37" t="s">
        <v>125</v>
      </c>
      <c r="E555" s="9" t="s">
        <v>669</v>
      </c>
    </row>
    <row r="556" spans="1:5" x14ac:dyDescent="0.25">
      <c r="A556" s="9"/>
      <c r="B556" s="10"/>
      <c r="C556" s="10"/>
      <c r="D556" s="534" t="s">
        <v>75</v>
      </c>
      <c r="E556" s="534"/>
    </row>
    <row r="557" spans="1:5" x14ac:dyDescent="0.25">
      <c r="A557" s="9"/>
      <c r="B557" s="10"/>
      <c r="C557" s="10"/>
      <c r="D557" s="37" t="s">
        <v>124</v>
      </c>
      <c r="E557" s="9" t="s">
        <v>392</v>
      </c>
    </row>
    <row r="558" spans="1:5" x14ac:dyDescent="0.25">
      <c r="A558" s="9"/>
      <c r="B558" s="10"/>
      <c r="C558" s="10"/>
      <c r="D558" s="534" t="s">
        <v>75</v>
      </c>
      <c r="E558" s="534"/>
    </row>
    <row r="559" spans="1:5" x14ac:dyDescent="0.25">
      <c r="A559" s="9"/>
      <c r="B559" s="10"/>
      <c r="C559" s="10" t="s">
        <v>41</v>
      </c>
      <c r="D559" s="534" t="s">
        <v>393</v>
      </c>
      <c r="E559" s="534"/>
    </row>
    <row r="560" spans="1:5" ht="45" x14ac:dyDescent="0.25">
      <c r="A560" s="9"/>
      <c r="B560" s="10"/>
      <c r="C560" s="10"/>
      <c r="D560" s="37" t="s">
        <v>121</v>
      </c>
      <c r="E560" s="19" t="s">
        <v>394</v>
      </c>
    </row>
    <row r="561" spans="1:5" x14ac:dyDescent="0.25">
      <c r="A561" s="9"/>
      <c r="B561" s="10"/>
      <c r="C561" s="10"/>
      <c r="D561" s="534" t="s">
        <v>75</v>
      </c>
      <c r="E561" s="534"/>
    </row>
    <row r="562" spans="1:5" ht="30" x14ac:dyDescent="0.25">
      <c r="A562" s="9"/>
      <c r="B562" s="10"/>
      <c r="C562" s="10"/>
      <c r="D562" s="37" t="s">
        <v>123</v>
      </c>
      <c r="E562" s="16" t="s">
        <v>395</v>
      </c>
    </row>
    <row r="563" spans="1:5" x14ac:dyDescent="0.25">
      <c r="A563" s="9"/>
      <c r="B563" s="10"/>
      <c r="C563" s="10"/>
      <c r="D563" s="534" t="s">
        <v>75</v>
      </c>
      <c r="E563" s="534"/>
    </row>
    <row r="564" spans="1:5" ht="30.75" customHeight="1" x14ac:dyDescent="0.25">
      <c r="A564" s="9"/>
      <c r="B564" s="10"/>
      <c r="C564" s="10"/>
      <c r="D564" s="37" t="s">
        <v>125</v>
      </c>
      <c r="E564" s="19" t="s">
        <v>396</v>
      </c>
    </row>
    <row r="565" spans="1:5" x14ac:dyDescent="0.25">
      <c r="A565" s="9"/>
      <c r="B565" s="10"/>
      <c r="C565" s="10"/>
      <c r="D565" s="534" t="s">
        <v>75</v>
      </c>
      <c r="E565" s="534"/>
    </row>
    <row r="566" spans="1:5" x14ac:dyDescent="0.25">
      <c r="A566" s="9"/>
      <c r="B566" s="10"/>
      <c r="C566" s="10" t="s">
        <v>144</v>
      </c>
      <c r="D566" s="10" t="s">
        <v>397</v>
      </c>
      <c r="E566" s="9"/>
    </row>
    <row r="567" spans="1:5" x14ac:dyDescent="0.25">
      <c r="A567" s="9"/>
      <c r="B567" s="10"/>
      <c r="C567" s="10"/>
      <c r="D567" s="37" t="s">
        <v>121</v>
      </c>
      <c r="E567" s="9" t="s">
        <v>398</v>
      </c>
    </row>
    <row r="568" spans="1:5" x14ac:dyDescent="0.25">
      <c r="A568" s="9"/>
      <c r="B568" s="10"/>
      <c r="C568" s="10"/>
      <c r="D568" s="534" t="s">
        <v>75</v>
      </c>
      <c r="E568" s="534"/>
    </row>
    <row r="569" spans="1:5" x14ac:dyDescent="0.25">
      <c r="A569" s="9"/>
      <c r="B569" s="10"/>
      <c r="C569" s="10"/>
      <c r="D569" s="37" t="s">
        <v>123</v>
      </c>
      <c r="E569" s="20" t="s">
        <v>590</v>
      </c>
    </row>
    <row r="570" spans="1:5" x14ac:dyDescent="0.25">
      <c r="A570" s="9"/>
      <c r="B570" s="10"/>
      <c r="C570" s="10"/>
      <c r="D570" s="534" t="s">
        <v>75</v>
      </c>
      <c r="E570" s="534"/>
    </row>
    <row r="571" spans="1:5" x14ac:dyDescent="0.25">
      <c r="A571" s="9"/>
      <c r="B571" s="10"/>
      <c r="C571" s="10"/>
      <c r="D571" s="37" t="s">
        <v>125</v>
      </c>
      <c r="E571" s="9" t="s">
        <v>400</v>
      </c>
    </row>
    <row r="572" spans="1:5" x14ac:dyDescent="0.25">
      <c r="A572" s="9"/>
      <c r="B572" s="10"/>
      <c r="C572" s="10"/>
      <c r="D572" s="534" t="s">
        <v>75</v>
      </c>
      <c r="E572" s="534"/>
    </row>
    <row r="573" spans="1:5" x14ac:dyDescent="0.25">
      <c r="A573" s="9"/>
      <c r="B573" s="10"/>
      <c r="C573" s="37" t="s">
        <v>145</v>
      </c>
      <c r="D573" s="529" t="s">
        <v>401</v>
      </c>
      <c r="E573" s="529"/>
    </row>
    <row r="574" spans="1:5" x14ac:dyDescent="0.25">
      <c r="A574" s="9"/>
      <c r="B574" s="10"/>
      <c r="C574" s="10"/>
      <c r="D574" s="534" t="s">
        <v>75</v>
      </c>
      <c r="E574" s="534"/>
    </row>
    <row r="575" spans="1:5" ht="32.25" customHeight="1" x14ac:dyDescent="0.25">
      <c r="A575" s="9"/>
      <c r="B575" s="10"/>
      <c r="C575" s="37" t="s">
        <v>150</v>
      </c>
      <c r="D575" s="529" t="s">
        <v>402</v>
      </c>
      <c r="E575" s="529"/>
    </row>
    <row r="576" spans="1:5" x14ac:dyDescent="0.25">
      <c r="A576" s="9"/>
      <c r="B576" s="10"/>
      <c r="C576" s="10"/>
      <c r="D576" s="534" t="s">
        <v>75</v>
      </c>
      <c r="E576" s="534"/>
    </row>
    <row r="577" spans="1:5" x14ac:dyDescent="0.25">
      <c r="A577" s="9"/>
      <c r="B577" s="10"/>
      <c r="C577" s="10" t="s">
        <v>403</v>
      </c>
      <c r="D577" s="10" t="s">
        <v>404</v>
      </c>
      <c r="E577" s="9"/>
    </row>
    <row r="578" spans="1:5" x14ac:dyDescent="0.25">
      <c r="A578" s="9"/>
      <c r="B578" s="10"/>
      <c r="C578" s="10"/>
      <c r="D578" s="37" t="s">
        <v>121</v>
      </c>
      <c r="E578" s="9" t="s">
        <v>405</v>
      </c>
    </row>
    <row r="579" spans="1:5" x14ac:dyDescent="0.25">
      <c r="A579" s="9"/>
      <c r="B579" s="10"/>
      <c r="C579" s="10"/>
      <c r="D579" s="534" t="s">
        <v>75</v>
      </c>
      <c r="E579" s="534"/>
    </row>
    <row r="580" spans="1:5" x14ac:dyDescent="0.25">
      <c r="A580" s="9"/>
      <c r="B580" s="10"/>
      <c r="C580" s="10"/>
      <c r="D580" s="37" t="s">
        <v>123</v>
      </c>
      <c r="E580" s="9" t="s">
        <v>406</v>
      </c>
    </row>
    <row r="581" spans="1:5" x14ac:dyDescent="0.25">
      <c r="A581" s="9"/>
      <c r="B581" s="10"/>
      <c r="C581" s="10"/>
      <c r="D581" s="534" t="s">
        <v>75</v>
      </c>
      <c r="E581" s="534"/>
    </row>
    <row r="582" spans="1:5" x14ac:dyDescent="0.25">
      <c r="A582" s="9"/>
      <c r="B582" s="10"/>
      <c r="C582" s="10"/>
      <c r="D582" s="37" t="s">
        <v>125</v>
      </c>
      <c r="E582" s="9" t="s">
        <v>407</v>
      </c>
    </row>
    <row r="583" spans="1:5" x14ac:dyDescent="0.25">
      <c r="A583" s="9"/>
      <c r="B583" s="10"/>
      <c r="C583" s="10"/>
      <c r="D583" s="534" t="s">
        <v>75</v>
      </c>
      <c r="E583" s="534"/>
    </row>
    <row r="584" spans="1:5" x14ac:dyDescent="0.25">
      <c r="A584" s="9"/>
      <c r="B584" s="10"/>
      <c r="C584" s="10"/>
      <c r="D584" s="37" t="s">
        <v>124</v>
      </c>
      <c r="E584" s="9" t="s">
        <v>408</v>
      </c>
    </row>
    <row r="585" spans="1:5" x14ac:dyDescent="0.25">
      <c r="A585" s="9"/>
      <c r="B585" s="10"/>
      <c r="C585" s="10"/>
      <c r="D585" s="534" t="s">
        <v>75</v>
      </c>
      <c r="E585" s="534"/>
    </row>
    <row r="586" spans="1:5" x14ac:dyDescent="0.25">
      <c r="A586" s="9"/>
      <c r="B586" s="10"/>
      <c r="C586" s="10"/>
      <c r="D586" s="37" t="s">
        <v>122</v>
      </c>
      <c r="E586" s="10" t="s">
        <v>409</v>
      </c>
    </row>
    <row r="587" spans="1:5" x14ac:dyDescent="0.25">
      <c r="A587" s="9"/>
      <c r="B587" s="10"/>
      <c r="C587" s="10"/>
      <c r="D587" s="534" t="s">
        <v>75</v>
      </c>
      <c r="E587" s="534"/>
    </row>
    <row r="588" spans="1:5" ht="30" x14ac:dyDescent="0.25">
      <c r="A588" s="9"/>
      <c r="B588" s="10"/>
      <c r="C588" s="10"/>
      <c r="D588" s="37" t="s">
        <v>126</v>
      </c>
      <c r="E588" s="15" t="s">
        <v>410</v>
      </c>
    </row>
    <row r="589" spans="1:5" x14ac:dyDescent="0.25">
      <c r="A589" s="9"/>
      <c r="B589" s="10"/>
      <c r="C589" s="10"/>
      <c r="D589" s="534" t="s">
        <v>75</v>
      </c>
      <c r="E589" s="534"/>
    </row>
    <row r="590" spans="1:5" x14ac:dyDescent="0.25">
      <c r="A590" s="9"/>
      <c r="B590" s="10"/>
      <c r="C590" s="10" t="s">
        <v>411</v>
      </c>
      <c r="D590" s="529" t="s">
        <v>412</v>
      </c>
      <c r="E590" s="529"/>
    </row>
    <row r="591" spans="1:5" x14ac:dyDescent="0.25">
      <c r="A591" s="9"/>
      <c r="B591" s="10"/>
      <c r="C591" s="10"/>
      <c r="D591" s="37" t="s">
        <v>121</v>
      </c>
      <c r="E591" s="9" t="s">
        <v>413</v>
      </c>
    </row>
    <row r="592" spans="1:5" x14ac:dyDescent="0.25">
      <c r="A592" s="9"/>
      <c r="B592" s="10"/>
      <c r="C592" s="10"/>
      <c r="D592" s="534" t="s">
        <v>75</v>
      </c>
      <c r="E592" s="534"/>
    </row>
    <row r="593" spans="1:5" x14ac:dyDescent="0.25">
      <c r="A593" s="9"/>
      <c r="B593" s="10"/>
      <c r="C593" s="10"/>
      <c r="D593" s="37" t="s">
        <v>123</v>
      </c>
      <c r="E593" s="9" t="s">
        <v>414</v>
      </c>
    </row>
    <row r="594" spans="1:5" x14ac:dyDescent="0.25">
      <c r="A594" s="9"/>
      <c r="B594" s="10"/>
      <c r="C594" s="10"/>
      <c r="D594" s="10" t="s">
        <v>75</v>
      </c>
      <c r="E594" s="12"/>
    </row>
    <row r="595" spans="1:5" x14ac:dyDescent="0.25">
      <c r="A595" s="9"/>
      <c r="B595" s="10"/>
      <c r="C595" s="10"/>
      <c r="D595" s="37" t="s">
        <v>125</v>
      </c>
      <c r="E595" s="9" t="s">
        <v>415</v>
      </c>
    </row>
    <row r="596" spans="1:5" x14ac:dyDescent="0.25">
      <c r="A596" s="9"/>
      <c r="B596" s="10"/>
      <c r="C596" s="10"/>
      <c r="D596" s="10" t="s">
        <v>75</v>
      </c>
      <c r="E596" s="12"/>
    </row>
    <row r="597" spans="1:5" x14ac:dyDescent="0.25">
      <c r="A597" s="9"/>
      <c r="B597" s="10"/>
      <c r="C597" s="10"/>
      <c r="D597" s="37" t="s">
        <v>124</v>
      </c>
      <c r="E597" s="9" t="s">
        <v>416</v>
      </c>
    </row>
    <row r="598" spans="1:5" x14ac:dyDescent="0.25">
      <c r="A598" s="9"/>
      <c r="B598" s="10"/>
      <c r="C598" s="10"/>
      <c r="D598" s="10" t="s">
        <v>75</v>
      </c>
      <c r="E598" s="12"/>
    </row>
    <row r="599" spans="1:5" x14ac:dyDescent="0.25">
      <c r="A599" s="9"/>
      <c r="B599" s="10"/>
      <c r="C599" s="10"/>
      <c r="D599" s="37" t="s">
        <v>122</v>
      </c>
      <c r="E599" s="9" t="s">
        <v>417</v>
      </c>
    </row>
    <row r="600" spans="1:5" x14ac:dyDescent="0.25">
      <c r="A600" s="9"/>
      <c r="B600" s="10"/>
      <c r="C600" s="10"/>
      <c r="D600" s="10" t="s">
        <v>75</v>
      </c>
      <c r="E600" s="12"/>
    </row>
    <row r="601" spans="1:5" x14ac:dyDescent="0.25">
      <c r="A601" s="9"/>
      <c r="B601" s="10"/>
      <c r="C601" s="10"/>
      <c r="D601" s="37" t="s">
        <v>126</v>
      </c>
      <c r="E601" s="9" t="s">
        <v>418</v>
      </c>
    </row>
    <row r="602" spans="1:5" x14ac:dyDescent="0.25">
      <c r="A602" s="9"/>
      <c r="B602" s="10"/>
      <c r="C602" s="10"/>
      <c r="D602" s="10" t="s">
        <v>75</v>
      </c>
      <c r="E602" s="9"/>
    </row>
    <row r="603" spans="1:5" x14ac:dyDescent="0.25">
      <c r="A603" s="536" t="s">
        <v>419</v>
      </c>
      <c r="B603" s="536"/>
      <c r="C603" s="536"/>
      <c r="D603" s="536"/>
      <c r="E603" s="536"/>
    </row>
    <row r="604" spans="1:5" x14ac:dyDescent="0.25">
      <c r="A604" s="9"/>
      <c r="B604" s="10" t="s">
        <v>6</v>
      </c>
      <c r="C604" s="534" t="s">
        <v>420</v>
      </c>
      <c r="D604" s="534"/>
      <c r="E604" s="534"/>
    </row>
    <row r="605" spans="1:5" x14ac:dyDescent="0.25">
      <c r="A605" s="9"/>
      <c r="B605" s="10"/>
      <c r="C605" s="37" t="s">
        <v>28</v>
      </c>
      <c r="D605" s="534" t="s">
        <v>421</v>
      </c>
      <c r="E605" s="534"/>
    </row>
    <row r="606" spans="1:5" x14ac:dyDescent="0.25">
      <c r="A606" s="9"/>
      <c r="B606" s="10"/>
      <c r="C606" s="530" t="s">
        <v>75</v>
      </c>
      <c r="D606" s="530"/>
      <c r="E606" s="9"/>
    </row>
    <row r="607" spans="1:5" ht="31.5" customHeight="1" x14ac:dyDescent="0.25">
      <c r="A607" s="9"/>
      <c r="B607" s="10"/>
      <c r="C607" s="37" t="s">
        <v>21</v>
      </c>
      <c r="D607" s="529" t="s">
        <v>422</v>
      </c>
      <c r="E607" s="529"/>
    </row>
    <row r="608" spans="1:5" x14ac:dyDescent="0.25">
      <c r="A608" s="9"/>
      <c r="B608" s="10"/>
      <c r="C608" s="530" t="s">
        <v>75</v>
      </c>
      <c r="D608" s="530"/>
      <c r="E608" s="530"/>
    </row>
    <row r="609" spans="1:5" x14ac:dyDescent="0.25">
      <c r="A609" s="9"/>
      <c r="B609" s="10"/>
      <c r="C609" s="37" t="s">
        <v>22</v>
      </c>
      <c r="D609" s="529" t="s">
        <v>566</v>
      </c>
      <c r="E609" s="529"/>
    </row>
    <row r="610" spans="1:5" x14ac:dyDescent="0.25">
      <c r="A610" s="9"/>
      <c r="B610" s="10"/>
      <c r="C610" s="10"/>
      <c r="D610" s="537" t="s">
        <v>568</v>
      </c>
      <c r="E610" s="537"/>
    </row>
    <row r="611" spans="1:5" x14ac:dyDescent="0.25">
      <c r="A611" s="9"/>
      <c r="B611" s="10"/>
      <c r="C611" s="10"/>
      <c r="D611" s="537" t="s">
        <v>569</v>
      </c>
      <c r="E611" s="537"/>
    </row>
    <row r="612" spans="1:5" x14ac:dyDescent="0.25">
      <c r="A612" s="9"/>
      <c r="B612" s="10"/>
      <c r="C612" s="10"/>
      <c r="D612" s="537" t="s">
        <v>570</v>
      </c>
      <c r="E612" s="537"/>
    </row>
    <row r="613" spans="1:5" x14ac:dyDescent="0.25">
      <c r="A613" s="9"/>
      <c r="B613" s="10"/>
      <c r="C613" s="32"/>
      <c r="D613" s="537" t="s">
        <v>571</v>
      </c>
      <c r="E613" s="537"/>
    </row>
    <row r="614" spans="1:5" ht="27.75" customHeight="1" x14ac:dyDescent="0.25">
      <c r="A614" s="9"/>
      <c r="B614" s="10"/>
      <c r="C614" s="37" t="s">
        <v>24</v>
      </c>
      <c r="D614" s="529" t="s">
        <v>567</v>
      </c>
      <c r="E614" s="529"/>
    </row>
    <row r="615" spans="1:5" x14ac:dyDescent="0.25">
      <c r="D615" s="537" t="s">
        <v>568</v>
      </c>
      <c r="E615" s="537"/>
    </row>
    <row r="616" spans="1:5" x14ac:dyDescent="0.25">
      <c r="D616" s="537" t="s">
        <v>569</v>
      </c>
      <c r="E616" s="537"/>
    </row>
    <row r="617" spans="1:5" x14ac:dyDescent="0.25">
      <c r="D617" s="537" t="s">
        <v>570</v>
      </c>
      <c r="E617" s="537"/>
    </row>
    <row r="618" spans="1:5" x14ac:dyDescent="0.25">
      <c r="D618" s="537" t="s">
        <v>571</v>
      </c>
      <c r="E618" s="537"/>
    </row>
    <row r="619" spans="1:5" ht="29.25" customHeight="1" x14ac:dyDescent="0.25">
      <c r="A619" s="9"/>
      <c r="B619" s="10"/>
      <c r="C619" s="37" t="s">
        <v>33</v>
      </c>
      <c r="D619" s="529" t="s">
        <v>423</v>
      </c>
      <c r="E619" s="529"/>
    </row>
    <row r="620" spans="1:5" x14ac:dyDescent="0.25">
      <c r="A620" s="9"/>
      <c r="B620" s="10"/>
      <c r="C620" s="10"/>
      <c r="D620" s="537" t="s">
        <v>671</v>
      </c>
      <c r="E620" s="537"/>
    </row>
    <row r="621" spans="1:5" x14ac:dyDescent="0.25">
      <c r="A621" s="9"/>
      <c r="B621" s="10"/>
      <c r="C621" s="10"/>
      <c r="D621" s="537" t="s">
        <v>672</v>
      </c>
      <c r="E621" s="537"/>
    </row>
    <row r="622" spans="1:5" x14ac:dyDescent="0.25">
      <c r="A622" s="9"/>
      <c r="B622" s="10"/>
      <c r="C622" s="10"/>
      <c r="D622" s="537" t="s">
        <v>673</v>
      </c>
      <c r="E622" s="537"/>
    </row>
    <row r="623" spans="1:5" x14ac:dyDescent="0.25">
      <c r="A623" s="9"/>
      <c r="B623" s="10"/>
      <c r="C623" s="10"/>
      <c r="D623" s="537" t="s">
        <v>674</v>
      </c>
      <c r="E623" s="537"/>
    </row>
    <row r="624" spans="1:5" x14ac:dyDescent="0.25">
      <c r="A624" s="9"/>
      <c r="B624" s="10" t="s">
        <v>376</v>
      </c>
      <c r="C624" s="10" t="s">
        <v>424</v>
      </c>
      <c r="D624" s="10"/>
      <c r="E624" s="9"/>
    </row>
    <row r="625" spans="1:5" ht="30" customHeight="1" x14ac:dyDescent="0.25">
      <c r="A625" s="9"/>
      <c r="B625" s="10"/>
      <c r="C625" s="37" t="s">
        <v>28</v>
      </c>
      <c r="D625" s="529" t="s">
        <v>572</v>
      </c>
      <c r="E625" s="529"/>
    </row>
    <row r="626" spans="1:5" x14ac:dyDescent="0.25">
      <c r="D626" s="537" t="s">
        <v>568</v>
      </c>
      <c r="E626" s="537"/>
    </row>
    <row r="627" spans="1:5" x14ac:dyDescent="0.25">
      <c r="D627" s="537" t="s">
        <v>569</v>
      </c>
      <c r="E627" s="537"/>
    </row>
    <row r="628" spans="1:5" x14ac:dyDescent="0.25">
      <c r="D628" s="537" t="s">
        <v>570</v>
      </c>
      <c r="E628" s="537"/>
    </row>
    <row r="629" spans="1:5" x14ac:dyDescent="0.25">
      <c r="D629" s="537" t="s">
        <v>571</v>
      </c>
      <c r="E629" s="537"/>
    </row>
    <row r="630" spans="1:5" ht="33" customHeight="1" x14ac:dyDescent="0.25">
      <c r="A630" s="9"/>
      <c r="B630" s="10"/>
      <c r="C630" s="37" t="s">
        <v>21</v>
      </c>
      <c r="D630" s="529" t="s">
        <v>426</v>
      </c>
      <c r="E630" s="529"/>
    </row>
    <row r="631" spans="1:5" x14ac:dyDescent="0.25">
      <c r="A631" s="9"/>
      <c r="B631" s="10"/>
      <c r="C631" s="530" t="s">
        <v>75</v>
      </c>
      <c r="D631" s="530"/>
      <c r="E631" s="530"/>
    </row>
    <row r="632" spans="1:5" ht="45" customHeight="1" x14ac:dyDescent="0.25">
      <c r="A632" s="9"/>
      <c r="B632" s="10"/>
      <c r="C632" s="37" t="s">
        <v>22</v>
      </c>
      <c r="D632" s="529" t="s">
        <v>427</v>
      </c>
      <c r="E632" s="529"/>
    </row>
    <row r="633" spans="1:5" x14ac:dyDescent="0.25">
      <c r="A633" s="9"/>
      <c r="B633" s="10"/>
      <c r="C633" s="530" t="s">
        <v>75</v>
      </c>
      <c r="D633" s="530"/>
      <c r="E633" s="530"/>
    </row>
    <row r="634" spans="1:5" ht="45" customHeight="1" x14ac:dyDescent="0.25">
      <c r="A634" s="9"/>
      <c r="B634" s="10"/>
      <c r="C634" s="37" t="s">
        <v>24</v>
      </c>
      <c r="D634" s="529" t="s">
        <v>428</v>
      </c>
      <c r="E634" s="529"/>
    </row>
    <row r="635" spans="1:5" x14ac:dyDescent="0.25">
      <c r="A635" s="9"/>
      <c r="B635" s="10"/>
      <c r="C635" s="530" t="s">
        <v>75</v>
      </c>
      <c r="D635" s="530"/>
      <c r="E635" s="530"/>
    </row>
    <row r="636" spans="1:5" ht="16.5" customHeight="1" x14ac:dyDescent="0.25">
      <c r="A636" s="9"/>
      <c r="B636" s="10"/>
      <c r="C636" s="37" t="s">
        <v>33</v>
      </c>
      <c r="D636" s="534" t="s">
        <v>429</v>
      </c>
      <c r="E636" s="534"/>
    </row>
    <row r="637" spans="1:5" x14ac:dyDescent="0.25">
      <c r="A637" s="9"/>
      <c r="B637" s="10"/>
      <c r="C637" s="530" t="s">
        <v>75</v>
      </c>
      <c r="D637" s="530"/>
      <c r="E637" s="530"/>
    </row>
    <row r="638" spans="1:5" ht="17.25" customHeight="1" x14ac:dyDescent="0.25">
      <c r="A638" s="9"/>
      <c r="B638" s="10"/>
      <c r="C638" s="37" t="s">
        <v>35</v>
      </c>
      <c r="D638" s="534" t="s">
        <v>430</v>
      </c>
      <c r="E638" s="534"/>
    </row>
    <row r="639" spans="1:5" x14ac:dyDescent="0.25">
      <c r="A639" s="9"/>
      <c r="B639" s="10"/>
      <c r="C639" s="530" t="s">
        <v>75</v>
      </c>
      <c r="D639" s="530"/>
      <c r="E639" s="530"/>
    </row>
    <row r="640" spans="1:5" x14ac:dyDescent="0.25">
      <c r="A640" s="9"/>
      <c r="B640" s="10" t="s">
        <v>8</v>
      </c>
      <c r="C640" s="534" t="s">
        <v>431</v>
      </c>
      <c r="D640" s="534"/>
      <c r="E640" s="534"/>
    </row>
    <row r="641" spans="1:5" x14ac:dyDescent="0.25">
      <c r="A641" s="9"/>
      <c r="B641" s="10"/>
      <c r="C641" s="10" t="s">
        <v>28</v>
      </c>
      <c r="D641" s="534" t="s">
        <v>432</v>
      </c>
      <c r="E641" s="534"/>
    </row>
    <row r="642" spans="1:5" x14ac:dyDescent="0.25">
      <c r="A642" s="9"/>
      <c r="B642" s="10"/>
      <c r="C642" s="10"/>
      <c r="D642" s="37" t="s">
        <v>121</v>
      </c>
      <c r="E642" s="17" t="s">
        <v>433</v>
      </c>
    </row>
    <row r="643" spans="1:5" x14ac:dyDescent="0.25">
      <c r="D643" s="537" t="s">
        <v>568</v>
      </c>
      <c r="E643" s="537"/>
    </row>
    <row r="644" spans="1:5" x14ac:dyDescent="0.25">
      <c r="D644" s="537" t="s">
        <v>569</v>
      </c>
      <c r="E644" s="537"/>
    </row>
    <row r="645" spans="1:5" x14ac:dyDescent="0.25">
      <c r="D645" s="537" t="s">
        <v>570</v>
      </c>
      <c r="E645" s="537"/>
    </row>
    <row r="646" spans="1:5" x14ac:dyDescent="0.25">
      <c r="D646" s="537" t="s">
        <v>571</v>
      </c>
      <c r="E646" s="537"/>
    </row>
    <row r="647" spans="1:5" x14ac:dyDescent="0.25">
      <c r="A647" s="9"/>
      <c r="B647" s="10"/>
      <c r="C647" s="10"/>
      <c r="D647" s="37" t="s">
        <v>123</v>
      </c>
      <c r="E647" s="9" t="s">
        <v>434</v>
      </c>
    </row>
    <row r="648" spans="1:5" x14ac:dyDescent="0.25">
      <c r="D648" s="537" t="s">
        <v>568</v>
      </c>
      <c r="E648" s="537"/>
    </row>
    <row r="649" spans="1:5" x14ac:dyDescent="0.25">
      <c r="D649" s="537" t="s">
        <v>569</v>
      </c>
      <c r="E649" s="537"/>
    </row>
    <row r="650" spans="1:5" x14ac:dyDescent="0.25">
      <c r="D650" s="537" t="s">
        <v>570</v>
      </c>
      <c r="E650" s="537"/>
    </row>
    <row r="651" spans="1:5" x14ac:dyDescent="0.25">
      <c r="D651" s="537" t="s">
        <v>571</v>
      </c>
      <c r="E651" s="537"/>
    </row>
    <row r="652" spans="1:5" x14ac:dyDescent="0.25">
      <c r="A652" s="9"/>
      <c r="B652" s="10"/>
      <c r="C652" s="10"/>
      <c r="D652" s="37" t="s">
        <v>125</v>
      </c>
      <c r="E652" s="9" t="s">
        <v>435</v>
      </c>
    </row>
    <row r="653" spans="1:5" x14ac:dyDescent="0.25">
      <c r="D653" s="537" t="s">
        <v>568</v>
      </c>
      <c r="E653" s="537"/>
    </row>
    <row r="654" spans="1:5" x14ac:dyDescent="0.25">
      <c r="D654" s="537" t="s">
        <v>569</v>
      </c>
      <c r="E654" s="537"/>
    </row>
    <row r="655" spans="1:5" x14ac:dyDescent="0.25">
      <c r="D655" s="537" t="s">
        <v>570</v>
      </c>
      <c r="E655" s="537"/>
    </row>
    <row r="656" spans="1:5" x14ac:dyDescent="0.25">
      <c r="D656" s="537" t="s">
        <v>571</v>
      </c>
      <c r="E656" s="537"/>
    </row>
    <row r="657" spans="1:5" ht="29.25" customHeight="1" x14ac:dyDescent="0.25">
      <c r="A657" s="9"/>
      <c r="B657" s="10"/>
      <c r="C657" s="37" t="s">
        <v>21</v>
      </c>
      <c r="D657" s="529" t="s">
        <v>436</v>
      </c>
      <c r="E657" s="529"/>
    </row>
    <row r="658" spans="1:5" x14ac:dyDescent="0.25">
      <c r="D658" s="537" t="s">
        <v>568</v>
      </c>
      <c r="E658" s="537"/>
    </row>
    <row r="659" spans="1:5" x14ac:dyDescent="0.25">
      <c r="D659" s="537" t="s">
        <v>569</v>
      </c>
      <c r="E659" s="537"/>
    </row>
    <row r="660" spans="1:5" x14ac:dyDescent="0.25">
      <c r="D660" s="537" t="s">
        <v>570</v>
      </c>
      <c r="E660" s="537"/>
    </row>
    <row r="661" spans="1:5" x14ac:dyDescent="0.25">
      <c r="D661" s="537" t="s">
        <v>571</v>
      </c>
      <c r="E661" s="537"/>
    </row>
    <row r="662" spans="1:5" x14ac:dyDescent="0.25">
      <c r="A662" s="9"/>
      <c r="B662" s="10"/>
      <c r="C662" s="37" t="s">
        <v>22</v>
      </c>
      <c r="D662" s="529" t="s">
        <v>437</v>
      </c>
      <c r="E662" s="529"/>
    </row>
    <row r="663" spans="1:5" x14ac:dyDescent="0.25">
      <c r="D663" s="537" t="s">
        <v>568</v>
      </c>
      <c r="E663" s="537"/>
    </row>
    <row r="664" spans="1:5" x14ac:dyDescent="0.25">
      <c r="D664" s="537" t="s">
        <v>569</v>
      </c>
      <c r="E664" s="537"/>
    </row>
    <row r="665" spans="1:5" x14ac:dyDescent="0.25">
      <c r="D665" s="537" t="s">
        <v>570</v>
      </c>
      <c r="E665" s="537"/>
    </row>
    <row r="666" spans="1:5" x14ac:dyDescent="0.25">
      <c r="D666" s="537" t="s">
        <v>571</v>
      </c>
      <c r="E666" s="537"/>
    </row>
    <row r="667" spans="1:5" ht="32.25" customHeight="1" x14ac:dyDescent="0.25">
      <c r="A667" s="9"/>
      <c r="B667" s="10"/>
      <c r="C667" s="10" t="s">
        <v>24</v>
      </c>
      <c r="D667" s="526" t="s">
        <v>438</v>
      </c>
      <c r="E667" s="526"/>
    </row>
    <row r="668" spans="1:5" x14ac:dyDescent="0.25">
      <c r="A668" s="9"/>
      <c r="B668" s="10"/>
      <c r="C668" s="10"/>
      <c r="D668" s="37" t="s">
        <v>121</v>
      </c>
      <c r="E668" s="9" t="s">
        <v>439</v>
      </c>
    </row>
    <row r="669" spans="1:5" x14ac:dyDescent="0.25">
      <c r="D669" s="537" t="s">
        <v>568</v>
      </c>
      <c r="E669" s="537"/>
    </row>
    <row r="670" spans="1:5" x14ac:dyDescent="0.25">
      <c r="D670" s="537" t="s">
        <v>569</v>
      </c>
      <c r="E670" s="537"/>
    </row>
    <row r="671" spans="1:5" x14ac:dyDescent="0.25">
      <c r="D671" s="537" t="s">
        <v>570</v>
      </c>
      <c r="E671" s="537"/>
    </row>
    <row r="672" spans="1:5" x14ac:dyDescent="0.25">
      <c r="D672" s="537" t="s">
        <v>571</v>
      </c>
      <c r="E672" s="537"/>
    </row>
    <row r="673" spans="1:5" ht="45" x14ac:dyDescent="0.25">
      <c r="A673" s="9"/>
      <c r="B673" s="10"/>
      <c r="C673" s="10"/>
      <c r="D673" s="37" t="s">
        <v>123</v>
      </c>
      <c r="E673" s="16" t="s">
        <v>573</v>
      </c>
    </row>
    <row r="674" spans="1:5" x14ac:dyDescent="0.25">
      <c r="D674" s="537" t="s">
        <v>568</v>
      </c>
      <c r="E674" s="537"/>
    </row>
    <row r="675" spans="1:5" x14ac:dyDescent="0.25">
      <c r="D675" s="537" t="s">
        <v>569</v>
      </c>
      <c r="E675" s="537"/>
    </row>
    <row r="676" spans="1:5" x14ac:dyDescent="0.25">
      <c r="D676" s="537" t="s">
        <v>570</v>
      </c>
      <c r="E676" s="537"/>
    </row>
    <row r="677" spans="1:5" x14ac:dyDescent="0.25">
      <c r="D677" s="537" t="s">
        <v>571</v>
      </c>
      <c r="E677" s="537"/>
    </row>
    <row r="678" spans="1:5" ht="30" x14ac:dyDescent="0.25">
      <c r="A678" s="9"/>
      <c r="B678" s="10"/>
      <c r="C678" s="10"/>
      <c r="D678" s="37" t="s">
        <v>125</v>
      </c>
      <c r="E678" s="16" t="s">
        <v>574</v>
      </c>
    </row>
    <row r="679" spans="1:5" x14ac:dyDescent="0.25">
      <c r="D679" s="537" t="s">
        <v>568</v>
      </c>
      <c r="E679" s="537"/>
    </row>
    <row r="680" spans="1:5" x14ac:dyDescent="0.25">
      <c r="D680" s="537" t="s">
        <v>569</v>
      </c>
      <c r="E680" s="537"/>
    </row>
    <row r="681" spans="1:5" x14ac:dyDescent="0.25">
      <c r="D681" s="537" t="s">
        <v>570</v>
      </c>
      <c r="E681" s="537"/>
    </row>
    <row r="682" spans="1:5" x14ac:dyDescent="0.25">
      <c r="D682" s="537" t="s">
        <v>571</v>
      </c>
      <c r="E682" s="537"/>
    </row>
    <row r="683" spans="1:5" ht="30" x14ac:dyDescent="0.25">
      <c r="A683" s="9"/>
      <c r="B683" s="10"/>
      <c r="C683" s="10"/>
      <c r="D683" s="37" t="s">
        <v>124</v>
      </c>
      <c r="E683" s="16" t="s">
        <v>575</v>
      </c>
    </row>
    <row r="684" spans="1:5" x14ac:dyDescent="0.25">
      <c r="D684" s="537" t="s">
        <v>568</v>
      </c>
      <c r="E684" s="537"/>
    </row>
    <row r="685" spans="1:5" x14ac:dyDescent="0.25">
      <c r="D685" s="537" t="s">
        <v>569</v>
      </c>
      <c r="E685" s="537"/>
    </row>
    <row r="686" spans="1:5" x14ac:dyDescent="0.25">
      <c r="D686" s="537" t="s">
        <v>570</v>
      </c>
      <c r="E686" s="537"/>
    </row>
    <row r="687" spans="1:5" x14ac:dyDescent="0.25">
      <c r="D687" s="537" t="s">
        <v>571</v>
      </c>
      <c r="E687" s="537"/>
    </row>
    <row r="688" spans="1:5" s="22" customFormat="1" x14ac:dyDescent="0.25">
      <c r="A688" s="23"/>
      <c r="B688" s="25"/>
      <c r="C688" s="39" t="s">
        <v>33</v>
      </c>
      <c r="D688" s="526" t="s">
        <v>576</v>
      </c>
      <c r="E688" s="526"/>
    </row>
    <row r="689" spans="1:5" x14ac:dyDescent="0.25">
      <c r="C689" s="537" t="s">
        <v>75</v>
      </c>
      <c r="D689" s="537"/>
      <c r="E689" s="537"/>
    </row>
    <row r="690" spans="1:5" x14ac:dyDescent="0.25">
      <c r="A690" s="1" t="s">
        <v>444</v>
      </c>
      <c r="B690" s="10"/>
      <c r="C690" s="10"/>
      <c r="D690" s="10"/>
      <c r="E690" s="9"/>
    </row>
    <row r="691" spans="1:5" x14ac:dyDescent="0.25">
      <c r="A691" s="9"/>
      <c r="B691" s="10" t="s">
        <v>6</v>
      </c>
      <c r="C691" s="534" t="s">
        <v>445</v>
      </c>
      <c r="D691" s="534"/>
      <c r="E691" s="534"/>
    </row>
    <row r="692" spans="1:5" ht="32.25" customHeight="1" x14ac:dyDescent="0.25">
      <c r="A692" s="9"/>
      <c r="B692" s="10"/>
      <c r="C692" s="37" t="s">
        <v>28</v>
      </c>
      <c r="D692" s="529" t="s">
        <v>446</v>
      </c>
      <c r="E692" s="529"/>
    </row>
    <row r="693" spans="1:5" x14ac:dyDescent="0.25">
      <c r="A693" s="9"/>
      <c r="B693" s="10"/>
      <c r="C693" s="537" t="s">
        <v>75</v>
      </c>
      <c r="D693" s="537"/>
      <c r="E693" s="537"/>
    </row>
    <row r="694" spans="1:5" x14ac:dyDescent="0.25">
      <c r="A694" s="9"/>
      <c r="B694" s="10"/>
      <c r="C694" s="37" t="s">
        <v>21</v>
      </c>
      <c r="D694" s="534" t="s">
        <v>447</v>
      </c>
      <c r="E694" s="534"/>
    </row>
    <row r="695" spans="1:5" x14ac:dyDescent="0.25">
      <c r="A695" s="9"/>
      <c r="B695" s="10"/>
      <c r="C695" s="537" t="s">
        <v>75</v>
      </c>
      <c r="D695" s="537"/>
      <c r="E695" s="537"/>
    </row>
    <row r="696" spans="1:5" x14ac:dyDescent="0.25">
      <c r="A696" s="9"/>
      <c r="B696" s="10"/>
      <c r="C696" s="37" t="s">
        <v>22</v>
      </c>
      <c r="D696" s="534" t="s">
        <v>448</v>
      </c>
      <c r="E696" s="534"/>
    </row>
    <row r="697" spans="1:5" x14ac:dyDescent="0.25">
      <c r="A697" s="9"/>
      <c r="B697" s="10"/>
      <c r="C697" s="537" t="s">
        <v>75</v>
      </c>
      <c r="D697" s="537"/>
      <c r="E697" s="537"/>
    </row>
    <row r="698" spans="1:5" x14ac:dyDescent="0.25">
      <c r="A698" s="9"/>
      <c r="B698" s="10"/>
      <c r="C698" s="37" t="s">
        <v>24</v>
      </c>
      <c r="D698" s="534" t="s">
        <v>449</v>
      </c>
      <c r="E698" s="534"/>
    </row>
    <row r="699" spans="1:5" x14ac:dyDescent="0.25">
      <c r="A699" s="9"/>
      <c r="B699" s="10"/>
      <c r="C699" s="537" t="s">
        <v>75</v>
      </c>
      <c r="D699" s="537"/>
      <c r="E699" s="537"/>
    </row>
    <row r="700" spans="1:5" x14ac:dyDescent="0.25">
      <c r="A700" s="9"/>
      <c r="B700" s="10" t="s">
        <v>376</v>
      </c>
      <c r="C700" s="529" t="s">
        <v>450</v>
      </c>
      <c r="D700" s="529"/>
      <c r="E700" s="529"/>
    </row>
    <row r="701" spans="1:5" ht="33" customHeight="1" x14ac:dyDescent="0.25">
      <c r="A701" s="9"/>
      <c r="B701" s="10"/>
      <c r="C701" s="37" t="s">
        <v>28</v>
      </c>
      <c r="D701" s="529" t="s">
        <v>451</v>
      </c>
      <c r="E701" s="529"/>
    </row>
    <row r="702" spans="1:5" x14ac:dyDescent="0.25">
      <c r="A702" s="9"/>
      <c r="B702" s="10"/>
      <c r="C702" s="537" t="s">
        <v>75</v>
      </c>
      <c r="D702" s="537"/>
      <c r="E702" s="537"/>
    </row>
    <row r="703" spans="1:5" ht="30" customHeight="1" x14ac:dyDescent="0.25">
      <c r="A703" s="9"/>
      <c r="B703" s="10"/>
      <c r="C703" s="37" t="s">
        <v>21</v>
      </c>
      <c r="D703" s="529" t="s">
        <v>452</v>
      </c>
      <c r="E703" s="529"/>
    </row>
    <row r="704" spans="1:5" x14ac:dyDescent="0.25">
      <c r="A704" s="9"/>
      <c r="B704" s="10"/>
      <c r="C704" s="537" t="s">
        <v>75</v>
      </c>
      <c r="D704" s="537"/>
      <c r="E704" s="537"/>
    </row>
    <row r="705" spans="1:5" ht="33" customHeight="1" x14ac:dyDescent="0.25">
      <c r="A705" s="9"/>
      <c r="B705" s="10"/>
      <c r="C705" s="37" t="s">
        <v>22</v>
      </c>
      <c r="D705" s="529" t="s">
        <v>453</v>
      </c>
      <c r="E705" s="529"/>
    </row>
    <row r="706" spans="1:5" x14ac:dyDescent="0.25">
      <c r="A706" s="9"/>
      <c r="B706" s="10"/>
      <c r="C706" s="537" t="s">
        <v>75</v>
      </c>
      <c r="D706" s="537"/>
      <c r="E706" s="537"/>
    </row>
    <row r="707" spans="1:5" ht="31.5" customHeight="1" x14ac:dyDescent="0.25">
      <c r="A707" s="9"/>
      <c r="B707" s="10"/>
      <c r="C707" s="37" t="s">
        <v>24</v>
      </c>
      <c r="D707" s="529" t="s">
        <v>454</v>
      </c>
      <c r="E707" s="529"/>
    </row>
    <row r="708" spans="1:5" x14ac:dyDescent="0.25">
      <c r="A708" s="9"/>
      <c r="B708" s="10"/>
      <c r="C708" s="537" t="s">
        <v>75</v>
      </c>
      <c r="D708" s="537"/>
      <c r="E708" s="537"/>
    </row>
    <row r="709" spans="1:5" ht="30" customHeight="1" x14ac:dyDescent="0.25">
      <c r="A709" s="9"/>
      <c r="B709" s="10"/>
      <c r="C709" s="37" t="s">
        <v>33</v>
      </c>
      <c r="D709" s="529" t="s">
        <v>455</v>
      </c>
      <c r="E709" s="529"/>
    </row>
    <row r="710" spans="1:5" ht="14.25" customHeight="1" x14ac:dyDescent="0.25">
      <c r="A710" s="9"/>
      <c r="B710" s="10"/>
      <c r="C710" s="537" t="s">
        <v>75</v>
      </c>
      <c r="D710" s="537"/>
      <c r="E710" s="537"/>
    </row>
    <row r="711" spans="1:5" ht="29.25" customHeight="1" x14ac:dyDescent="0.25">
      <c r="A711" s="9"/>
      <c r="B711" s="37" t="s">
        <v>8</v>
      </c>
      <c r="C711" s="529" t="s">
        <v>456</v>
      </c>
      <c r="D711" s="529"/>
      <c r="E711" s="529"/>
    </row>
    <row r="712" spans="1:5" x14ac:dyDescent="0.25">
      <c r="A712" s="9"/>
      <c r="B712" s="10"/>
      <c r="C712" s="534" t="s">
        <v>577</v>
      </c>
      <c r="D712" s="534"/>
      <c r="E712" s="534"/>
    </row>
    <row r="713" spans="1:5" x14ac:dyDescent="0.25">
      <c r="A713" s="9"/>
      <c r="B713" s="10"/>
      <c r="C713" s="534" t="s">
        <v>578</v>
      </c>
      <c r="D713" s="534"/>
      <c r="E713" s="534"/>
    </row>
    <row r="714" spans="1:5" x14ac:dyDescent="0.25">
      <c r="A714" s="9"/>
      <c r="B714" s="10"/>
      <c r="C714" s="534" t="s">
        <v>579</v>
      </c>
      <c r="D714" s="534"/>
      <c r="E714" s="534"/>
    </row>
    <row r="715" spans="1:5" x14ac:dyDescent="0.25">
      <c r="A715" s="9"/>
      <c r="B715" s="10"/>
      <c r="C715" s="534" t="s">
        <v>580</v>
      </c>
      <c r="D715" s="534"/>
      <c r="E715" s="534"/>
    </row>
    <row r="716" spans="1:5" s="22" customFormat="1" x14ac:dyDescent="0.25">
      <c r="A716" s="23"/>
      <c r="B716" s="25" t="s">
        <v>9</v>
      </c>
      <c r="C716" s="25" t="s">
        <v>457</v>
      </c>
      <c r="D716" s="25"/>
      <c r="E716" s="23"/>
    </row>
    <row r="717" spans="1:5" s="22" customFormat="1" x14ac:dyDescent="0.25">
      <c r="A717" s="23"/>
      <c r="B717" s="25"/>
      <c r="C717" s="39" t="s">
        <v>20</v>
      </c>
      <c r="D717" s="522" t="s">
        <v>458</v>
      </c>
      <c r="E717" s="522"/>
    </row>
    <row r="718" spans="1:5" s="22" customFormat="1" x14ac:dyDescent="0.25">
      <c r="A718" s="23"/>
      <c r="B718" s="25"/>
      <c r="C718" s="538" t="s">
        <v>75</v>
      </c>
      <c r="D718" s="538"/>
      <c r="E718" s="538"/>
    </row>
    <row r="719" spans="1:5" s="22" customFormat="1" x14ac:dyDescent="0.25">
      <c r="A719" s="23"/>
      <c r="B719" s="25"/>
      <c r="C719" s="39" t="s">
        <v>21</v>
      </c>
      <c r="D719" s="522" t="s">
        <v>459</v>
      </c>
      <c r="E719" s="522"/>
    </row>
    <row r="720" spans="1:5" s="22" customFormat="1" x14ac:dyDescent="0.25">
      <c r="A720" s="23"/>
      <c r="B720" s="25"/>
      <c r="C720" s="538" t="s">
        <v>75</v>
      </c>
      <c r="D720" s="538"/>
      <c r="E720" s="538"/>
    </row>
    <row r="721" spans="1:5" s="22" customFormat="1" x14ac:dyDescent="0.25">
      <c r="A721" s="23"/>
      <c r="B721" s="25"/>
      <c r="C721" s="39" t="s">
        <v>22</v>
      </c>
      <c r="D721" s="522" t="s">
        <v>460</v>
      </c>
      <c r="E721" s="522"/>
    </row>
    <row r="722" spans="1:5" s="22" customFormat="1" x14ac:dyDescent="0.25">
      <c r="A722" s="23"/>
      <c r="B722" s="25"/>
      <c r="C722" s="538" t="s">
        <v>75</v>
      </c>
      <c r="D722" s="538"/>
      <c r="E722" s="538"/>
    </row>
    <row r="723" spans="1:5" s="22" customFormat="1" x14ac:dyDescent="0.25">
      <c r="A723" s="23"/>
      <c r="B723" s="25"/>
      <c r="C723" s="39" t="s">
        <v>24</v>
      </c>
      <c r="D723" s="522" t="s">
        <v>461</v>
      </c>
      <c r="E723" s="522"/>
    </row>
    <row r="724" spans="1:5" s="22" customFormat="1" x14ac:dyDescent="0.25">
      <c r="A724" s="23"/>
      <c r="B724" s="25"/>
      <c r="C724" s="538" t="s">
        <v>75</v>
      </c>
      <c r="D724" s="538"/>
      <c r="E724" s="538"/>
    </row>
    <row r="725" spans="1:5" x14ac:dyDescent="0.25">
      <c r="A725" s="9"/>
      <c r="B725" s="37" t="s">
        <v>10</v>
      </c>
      <c r="C725" s="529" t="s">
        <v>462</v>
      </c>
      <c r="D725" s="529"/>
      <c r="E725" s="529"/>
    </row>
    <row r="726" spans="1:5" x14ac:dyDescent="0.25">
      <c r="A726" s="9"/>
      <c r="B726" s="10"/>
      <c r="C726" s="538" t="s">
        <v>581</v>
      </c>
      <c r="D726" s="538"/>
      <c r="E726" s="538"/>
    </row>
    <row r="727" spans="1:5" x14ac:dyDescent="0.25">
      <c r="A727" s="9"/>
      <c r="B727" s="10"/>
      <c r="C727" s="538" t="s">
        <v>582</v>
      </c>
      <c r="D727" s="538"/>
      <c r="E727" s="538"/>
    </row>
    <row r="728" spans="1:5" x14ac:dyDescent="0.25">
      <c r="A728" s="9"/>
      <c r="B728" s="10"/>
      <c r="C728" s="538" t="s">
        <v>583</v>
      </c>
      <c r="D728" s="538"/>
      <c r="E728" s="538"/>
    </row>
    <row r="729" spans="1:5" x14ac:dyDescent="0.25">
      <c r="A729" s="9"/>
      <c r="B729" s="10"/>
      <c r="C729" s="538" t="s">
        <v>584</v>
      </c>
      <c r="D729" s="538"/>
      <c r="E729" s="538"/>
    </row>
    <row r="730" spans="1:5" ht="15" customHeight="1" x14ac:dyDescent="0.25">
      <c r="A730" s="9"/>
      <c r="B730" s="37" t="s">
        <v>14</v>
      </c>
      <c r="C730" s="529" t="s">
        <v>463</v>
      </c>
      <c r="D730" s="529"/>
      <c r="E730" s="529"/>
    </row>
    <row r="731" spans="1:5" s="2" customFormat="1" x14ac:dyDescent="0.25">
      <c r="A731" s="10"/>
      <c r="B731" s="10"/>
      <c r="C731" s="538" t="s">
        <v>75</v>
      </c>
      <c r="D731" s="538"/>
      <c r="E731" s="538"/>
    </row>
    <row r="732" spans="1:5" x14ac:dyDescent="0.25">
      <c r="A732" s="9"/>
      <c r="B732" s="37" t="s">
        <v>53</v>
      </c>
      <c r="C732" s="529" t="s">
        <v>464</v>
      </c>
      <c r="D732" s="529"/>
      <c r="E732" s="529"/>
    </row>
    <row r="733" spans="1:5" x14ac:dyDescent="0.25">
      <c r="A733" s="9"/>
      <c r="B733" s="10"/>
      <c r="C733" s="538" t="s">
        <v>75</v>
      </c>
      <c r="D733" s="538"/>
      <c r="E733" s="538"/>
    </row>
    <row r="734" spans="1:5" x14ac:dyDescent="0.25">
      <c r="A734" s="9"/>
      <c r="B734" s="37" t="s">
        <v>356</v>
      </c>
      <c r="C734" s="529" t="s">
        <v>675</v>
      </c>
      <c r="D734" s="529"/>
      <c r="E734" s="529"/>
    </row>
    <row r="735" spans="1:5" x14ac:dyDescent="0.25">
      <c r="A735" s="9"/>
      <c r="B735" s="10"/>
      <c r="C735" s="538" t="s">
        <v>585</v>
      </c>
      <c r="D735" s="538"/>
      <c r="E735" s="538"/>
    </row>
    <row r="736" spans="1:5" x14ac:dyDescent="0.25">
      <c r="A736" s="9"/>
      <c r="B736" s="10"/>
      <c r="C736" s="538" t="s">
        <v>586</v>
      </c>
      <c r="D736" s="538"/>
      <c r="E736" s="538"/>
    </row>
    <row r="737" spans="1:5" x14ac:dyDescent="0.25">
      <c r="A737" s="9"/>
      <c r="B737" s="10"/>
      <c r="C737" s="538" t="s">
        <v>587</v>
      </c>
      <c r="D737" s="538"/>
      <c r="E737" s="538"/>
    </row>
    <row r="738" spans="1:5" x14ac:dyDescent="0.25">
      <c r="A738" s="9"/>
      <c r="B738" s="10"/>
      <c r="C738" s="538" t="s">
        <v>588</v>
      </c>
      <c r="D738" s="538"/>
      <c r="E738" s="538"/>
    </row>
    <row r="739" spans="1:5" x14ac:dyDescent="0.25">
      <c r="A739" s="9"/>
      <c r="B739" s="37" t="s">
        <v>358</v>
      </c>
      <c r="C739" s="533" t="s">
        <v>589</v>
      </c>
      <c r="D739" s="533"/>
      <c r="E739" s="533"/>
    </row>
    <row r="740" spans="1:5" x14ac:dyDescent="0.25">
      <c r="A740" s="9"/>
      <c r="B740" s="10"/>
      <c r="C740" s="538" t="s">
        <v>75</v>
      </c>
      <c r="D740" s="538"/>
      <c r="E740" s="538"/>
    </row>
    <row r="741" spans="1:5" ht="30.75" customHeight="1" x14ac:dyDescent="0.25">
      <c r="A741" s="9"/>
      <c r="B741" s="10" t="s">
        <v>465</v>
      </c>
      <c r="C741" s="533" t="s">
        <v>466</v>
      </c>
      <c r="D741" s="533"/>
      <c r="E741" s="533"/>
    </row>
    <row r="742" spans="1:5" ht="30" customHeight="1" x14ac:dyDescent="0.25">
      <c r="A742" s="9"/>
      <c r="B742" s="10"/>
      <c r="C742" s="37" t="s">
        <v>28</v>
      </c>
      <c r="D742" s="529" t="s">
        <v>467</v>
      </c>
      <c r="E742" s="529"/>
    </row>
    <row r="743" spans="1:5" x14ac:dyDescent="0.25">
      <c r="A743" s="9"/>
      <c r="B743" s="10"/>
      <c r="C743" s="538" t="s">
        <v>75</v>
      </c>
      <c r="D743" s="538"/>
      <c r="E743" s="538"/>
    </row>
    <row r="744" spans="1:5" ht="29.25" customHeight="1" x14ac:dyDescent="0.25">
      <c r="A744" s="9"/>
      <c r="B744" s="10"/>
      <c r="C744" s="37" t="s">
        <v>21</v>
      </c>
      <c r="D744" s="529" t="s">
        <v>468</v>
      </c>
      <c r="E744" s="529"/>
    </row>
    <row r="745" spans="1:5" x14ac:dyDescent="0.25">
      <c r="A745" s="9"/>
      <c r="B745" s="10"/>
      <c r="C745" s="538" t="s">
        <v>75</v>
      </c>
      <c r="D745" s="538"/>
      <c r="E745" s="538"/>
    </row>
    <row r="746" spans="1:5" ht="32.25" customHeight="1" x14ac:dyDescent="0.25">
      <c r="A746" s="9"/>
      <c r="B746" s="10"/>
      <c r="C746" s="37" t="s">
        <v>22</v>
      </c>
      <c r="D746" s="529" t="s">
        <v>469</v>
      </c>
      <c r="E746" s="529"/>
    </row>
    <row r="747" spans="1:5" x14ac:dyDescent="0.25">
      <c r="A747" s="9"/>
      <c r="B747" s="10"/>
      <c r="C747" s="538" t="s">
        <v>75</v>
      </c>
      <c r="D747" s="538"/>
      <c r="E747" s="538"/>
    </row>
    <row r="748" spans="1:5" ht="31.5" customHeight="1" x14ac:dyDescent="0.25">
      <c r="A748" s="9"/>
      <c r="B748" s="10"/>
      <c r="C748" s="37" t="s">
        <v>24</v>
      </c>
      <c r="D748" s="529" t="s">
        <v>470</v>
      </c>
      <c r="E748" s="529"/>
    </row>
    <row r="749" spans="1:5" x14ac:dyDescent="0.25">
      <c r="A749" s="9"/>
      <c r="B749" s="10"/>
      <c r="C749" s="538" t="s">
        <v>75</v>
      </c>
      <c r="D749" s="538"/>
      <c r="E749" s="538"/>
    </row>
    <row r="750" spans="1:5" ht="45" customHeight="1" x14ac:dyDescent="0.25">
      <c r="A750" s="9"/>
      <c r="B750" s="37" t="s">
        <v>471</v>
      </c>
      <c r="C750" s="529" t="s">
        <v>472</v>
      </c>
      <c r="D750" s="529"/>
      <c r="E750" s="529"/>
    </row>
    <row r="751" spans="1:5" x14ac:dyDescent="0.25">
      <c r="A751" s="9"/>
      <c r="B751" s="10"/>
      <c r="C751" s="10" t="s">
        <v>585</v>
      </c>
      <c r="D751" s="10"/>
      <c r="E751" s="9"/>
    </row>
    <row r="752" spans="1:5" x14ac:dyDescent="0.25">
      <c r="A752" s="9"/>
      <c r="B752" s="10"/>
      <c r="C752" s="10" t="s">
        <v>586</v>
      </c>
      <c r="D752" s="10"/>
      <c r="E752" s="9"/>
    </row>
    <row r="753" spans="1:5" x14ac:dyDescent="0.25">
      <c r="A753" s="9"/>
      <c r="B753" s="10"/>
      <c r="C753" s="10" t="s">
        <v>587</v>
      </c>
      <c r="D753" s="10"/>
      <c r="E753" s="9"/>
    </row>
    <row r="754" spans="1:5" x14ac:dyDescent="0.25">
      <c r="A754" s="9"/>
      <c r="B754" s="10"/>
      <c r="C754" s="10" t="s">
        <v>588</v>
      </c>
      <c r="D754" s="10"/>
      <c r="E754" s="9"/>
    </row>
    <row r="755" spans="1:5" x14ac:dyDescent="0.25">
      <c r="A755" s="9"/>
      <c r="B755" s="10" t="s">
        <v>473</v>
      </c>
      <c r="C755" s="538" t="s">
        <v>474</v>
      </c>
      <c r="D755" s="538"/>
      <c r="E755" s="538"/>
    </row>
    <row r="756" spans="1:5" s="22" customFormat="1" x14ac:dyDescent="0.25">
      <c r="A756" s="23"/>
      <c r="B756" s="25"/>
      <c r="C756" s="40" t="s">
        <v>28</v>
      </c>
      <c r="D756" s="522" t="s">
        <v>475</v>
      </c>
      <c r="E756" s="522"/>
    </row>
    <row r="757" spans="1:5" s="22" customFormat="1" x14ac:dyDescent="0.25">
      <c r="A757" s="23"/>
      <c r="B757" s="25"/>
      <c r="C757" s="26" t="s">
        <v>75</v>
      </c>
      <c r="D757" s="25"/>
      <c r="E757" s="23"/>
    </row>
    <row r="758" spans="1:5" s="22" customFormat="1" ht="30" customHeight="1" x14ac:dyDescent="0.25">
      <c r="A758" s="23"/>
      <c r="B758" s="25"/>
      <c r="C758" s="40" t="s">
        <v>21</v>
      </c>
      <c r="D758" s="521" t="s">
        <v>476</v>
      </c>
      <c r="E758" s="521"/>
    </row>
    <row r="759" spans="1:5" s="22" customFormat="1" x14ac:dyDescent="0.25">
      <c r="A759" s="23"/>
      <c r="B759" s="25"/>
      <c r="C759" s="26" t="s">
        <v>75</v>
      </c>
      <c r="D759" s="27"/>
      <c r="E759" s="27"/>
    </row>
    <row r="760" spans="1:5" s="22" customFormat="1" ht="30" customHeight="1" x14ac:dyDescent="0.25">
      <c r="A760" s="23"/>
      <c r="B760" s="25"/>
      <c r="C760" s="40" t="s">
        <v>22</v>
      </c>
      <c r="D760" s="521" t="s">
        <v>477</v>
      </c>
      <c r="E760" s="521"/>
    </row>
    <row r="761" spans="1:5" s="22" customFormat="1" x14ac:dyDescent="0.25">
      <c r="A761" s="23"/>
      <c r="B761" s="25"/>
      <c r="C761" s="26" t="s">
        <v>75</v>
      </c>
      <c r="D761" s="25"/>
      <c r="E761" s="23"/>
    </row>
    <row r="762" spans="1:5" s="22" customFormat="1" ht="28.5" customHeight="1" x14ac:dyDescent="0.25">
      <c r="A762" s="23"/>
      <c r="B762" s="25"/>
      <c r="C762" s="40" t="s">
        <v>24</v>
      </c>
      <c r="D762" s="521" t="s">
        <v>478</v>
      </c>
      <c r="E762" s="521"/>
    </row>
    <row r="763" spans="1:5" s="22" customFormat="1" x14ac:dyDescent="0.25">
      <c r="A763" s="23"/>
      <c r="B763" s="25"/>
      <c r="C763" s="26" t="s">
        <v>75</v>
      </c>
      <c r="D763" s="27"/>
      <c r="E763" s="27"/>
    </row>
    <row r="764" spans="1:5" s="22" customFormat="1" ht="33" customHeight="1" x14ac:dyDescent="0.25">
      <c r="A764" s="23"/>
      <c r="B764" s="25"/>
      <c r="C764" s="40" t="s">
        <v>33</v>
      </c>
      <c r="D764" s="521" t="s">
        <v>479</v>
      </c>
      <c r="E764" s="521"/>
    </row>
    <row r="765" spans="1:5" s="22" customFormat="1" x14ac:dyDescent="0.25">
      <c r="A765" s="23"/>
      <c r="B765" s="25"/>
      <c r="C765" s="26" t="s">
        <v>75</v>
      </c>
      <c r="D765" s="27"/>
      <c r="E765" s="27"/>
    </row>
    <row r="766" spans="1:5" ht="48" customHeight="1" x14ac:dyDescent="0.25">
      <c r="A766" s="9"/>
      <c r="B766" s="37" t="s">
        <v>480</v>
      </c>
      <c r="C766" s="533" t="s">
        <v>481</v>
      </c>
      <c r="D766" s="533"/>
      <c r="E766" s="533"/>
    </row>
    <row r="767" spans="1:5" x14ac:dyDescent="0.25">
      <c r="A767" s="9"/>
      <c r="B767" s="10"/>
      <c r="C767" s="538" t="s">
        <v>585</v>
      </c>
      <c r="D767" s="538"/>
      <c r="E767" s="538"/>
    </row>
    <row r="768" spans="1:5" x14ac:dyDescent="0.25">
      <c r="A768" s="9"/>
      <c r="B768" s="10"/>
      <c r="C768" s="538" t="s">
        <v>586</v>
      </c>
      <c r="D768" s="538"/>
      <c r="E768" s="538"/>
    </row>
    <row r="769" spans="1:5" x14ac:dyDescent="0.25">
      <c r="A769" s="9"/>
      <c r="B769" s="10"/>
      <c r="C769" s="538" t="s">
        <v>587</v>
      </c>
      <c r="D769" s="538"/>
      <c r="E769" s="538"/>
    </row>
    <row r="770" spans="1:5" x14ac:dyDescent="0.25">
      <c r="A770" s="9"/>
      <c r="B770" s="10"/>
      <c r="C770" s="538" t="s">
        <v>588</v>
      </c>
      <c r="D770" s="538"/>
      <c r="E770" s="538"/>
    </row>
    <row r="771" spans="1:5" ht="46.5" customHeight="1" x14ac:dyDescent="0.25">
      <c r="A771" s="9"/>
      <c r="B771" s="37" t="s">
        <v>482</v>
      </c>
      <c r="C771" s="533" t="s">
        <v>483</v>
      </c>
      <c r="D771" s="533"/>
      <c r="E771" s="533"/>
    </row>
    <row r="772" spans="1:5" x14ac:dyDescent="0.25">
      <c r="A772" s="9"/>
      <c r="B772" s="10"/>
      <c r="C772" s="538" t="s">
        <v>638</v>
      </c>
      <c r="D772" s="538"/>
      <c r="E772" s="538"/>
    </row>
    <row r="773" spans="1:5" x14ac:dyDescent="0.25">
      <c r="A773" s="9"/>
      <c r="B773" s="10"/>
      <c r="C773" s="538" t="s">
        <v>637</v>
      </c>
      <c r="D773" s="538"/>
      <c r="E773" s="538"/>
    </row>
    <row r="774" spans="1:5" x14ac:dyDescent="0.25">
      <c r="A774" s="9"/>
      <c r="B774" s="10"/>
      <c r="C774" s="538" t="s">
        <v>639</v>
      </c>
      <c r="D774" s="538"/>
      <c r="E774" s="538"/>
    </row>
    <row r="775" spans="1:5" x14ac:dyDescent="0.25">
      <c r="A775" s="9"/>
      <c r="B775" s="10"/>
      <c r="C775" s="538" t="s">
        <v>640</v>
      </c>
      <c r="D775" s="538"/>
      <c r="E775" s="538"/>
    </row>
    <row r="776" spans="1:5" x14ac:dyDescent="0.25">
      <c r="A776" s="9"/>
      <c r="B776" s="10" t="s">
        <v>484</v>
      </c>
      <c r="C776" s="533" t="s">
        <v>485</v>
      </c>
      <c r="D776" s="533"/>
      <c r="E776" s="533"/>
    </row>
    <row r="777" spans="1:5" x14ac:dyDescent="0.25">
      <c r="A777" s="9"/>
      <c r="B777" s="10"/>
      <c r="C777" s="40" t="s">
        <v>28</v>
      </c>
      <c r="D777" s="534" t="s">
        <v>486</v>
      </c>
      <c r="E777" s="534"/>
    </row>
    <row r="778" spans="1:5" x14ac:dyDescent="0.25">
      <c r="A778" s="9"/>
      <c r="B778" s="10"/>
      <c r="C778" s="538" t="s">
        <v>75</v>
      </c>
      <c r="D778" s="538"/>
      <c r="E778" s="538"/>
    </row>
    <row r="779" spans="1:5" x14ac:dyDescent="0.25">
      <c r="A779" s="9"/>
      <c r="B779" s="10"/>
      <c r="C779" s="40" t="s">
        <v>21</v>
      </c>
      <c r="D779" s="534" t="s">
        <v>487</v>
      </c>
      <c r="E779" s="534"/>
    </row>
    <row r="780" spans="1:5" x14ac:dyDescent="0.25">
      <c r="A780" s="9"/>
      <c r="B780" s="10"/>
      <c r="C780" s="538" t="s">
        <v>75</v>
      </c>
      <c r="D780" s="538"/>
      <c r="E780" s="538"/>
    </row>
    <row r="781" spans="1:5" ht="47.25" customHeight="1" x14ac:dyDescent="0.25">
      <c r="A781" s="9"/>
      <c r="B781" s="37" t="s">
        <v>488</v>
      </c>
      <c r="C781" s="533" t="s">
        <v>489</v>
      </c>
      <c r="D781" s="533"/>
      <c r="E781" s="533"/>
    </row>
    <row r="782" spans="1:5" ht="15" customHeight="1" x14ac:dyDescent="0.25">
      <c r="A782" s="9"/>
      <c r="B782" s="10"/>
      <c r="C782" s="538" t="s">
        <v>75</v>
      </c>
      <c r="D782" s="538"/>
      <c r="E782" s="538"/>
    </row>
    <row r="783" spans="1:5" x14ac:dyDescent="0.25">
      <c r="A783" s="9"/>
      <c r="B783" s="10" t="s">
        <v>490</v>
      </c>
      <c r="C783" s="533" t="s">
        <v>491</v>
      </c>
      <c r="D783" s="533"/>
      <c r="E783" s="533"/>
    </row>
    <row r="784" spans="1:5" ht="44.25" customHeight="1" x14ac:dyDescent="0.25">
      <c r="A784" s="9"/>
      <c r="B784" s="10"/>
      <c r="C784" s="40" t="s">
        <v>28</v>
      </c>
      <c r="D784" s="529" t="s">
        <v>492</v>
      </c>
      <c r="E784" s="529"/>
    </row>
    <row r="785" spans="1:5" x14ac:dyDescent="0.25">
      <c r="A785" s="9"/>
      <c r="B785" s="10"/>
      <c r="C785" s="538" t="s">
        <v>75</v>
      </c>
      <c r="D785" s="538"/>
      <c r="E785" s="538"/>
    </row>
    <row r="786" spans="1:5" x14ac:dyDescent="0.25">
      <c r="A786" s="9"/>
      <c r="B786" s="10"/>
      <c r="C786" s="40" t="s">
        <v>21</v>
      </c>
      <c r="D786" s="534" t="s">
        <v>493</v>
      </c>
      <c r="E786" s="534"/>
    </row>
    <row r="787" spans="1:5" x14ac:dyDescent="0.25">
      <c r="A787" s="9"/>
      <c r="B787" s="10"/>
      <c r="C787" s="538" t="s">
        <v>75</v>
      </c>
      <c r="D787" s="538"/>
      <c r="E787" s="538"/>
    </row>
    <row r="788" spans="1:5" x14ac:dyDescent="0.25">
      <c r="A788" s="9"/>
      <c r="B788" s="10"/>
      <c r="C788" s="40" t="s">
        <v>22</v>
      </c>
      <c r="D788" s="534" t="s">
        <v>494</v>
      </c>
      <c r="E788" s="534"/>
    </row>
    <row r="789" spans="1:5" x14ac:dyDescent="0.25">
      <c r="A789" s="9"/>
      <c r="B789" s="10"/>
      <c r="C789" s="538" t="s">
        <v>75</v>
      </c>
      <c r="D789" s="538"/>
      <c r="E789" s="538"/>
    </row>
    <row r="790" spans="1:5" ht="32.25" customHeight="1" x14ac:dyDescent="0.25">
      <c r="A790" s="9"/>
      <c r="B790" s="37" t="s">
        <v>495</v>
      </c>
      <c r="C790" s="533" t="s">
        <v>496</v>
      </c>
      <c r="D790" s="533"/>
      <c r="E790" s="533"/>
    </row>
    <row r="791" spans="1:5" x14ac:dyDescent="0.25">
      <c r="A791" s="9"/>
      <c r="B791" s="10"/>
      <c r="C791" s="21" t="s">
        <v>28</v>
      </c>
      <c r="D791" s="538" t="s">
        <v>605</v>
      </c>
      <c r="E791" s="538"/>
    </row>
    <row r="792" spans="1:5" x14ac:dyDescent="0.25">
      <c r="A792" s="9"/>
      <c r="B792" s="10"/>
      <c r="C792" s="21" t="s">
        <v>21</v>
      </c>
      <c r="D792" s="538" t="s">
        <v>606</v>
      </c>
      <c r="E792" s="538"/>
    </row>
    <row r="793" spans="1:5" x14ac:dyDescent="0.25">
      <c r="A793" s="9"/>
      <c r="B793" s="10"/>
      <c r="C793" s="21" t="s">
        <v>22</v>
      </c>
      <c r="D793" s="538" t="s">
        <v>607</v>
      </c>
      <c r="E793" s="538"/>
    </row>
    <row r="794" spans="1:5" x14ac:dyDescent="0.25">
      <c r="A794" s="9"/>
      <c r="B794" s="10"/>
      <c r="C794" s="21" t="s">
        <v>24</v>
      </c>
      <c r="D794" s="538" t="s">
        <v>608</v>
      </c>
      <c r="E794" s="538"/>
    </row>
    <row r="795" spans="1:5" ht="46.5" customHeight="1" x14ac:dyDescent="0.25">
      <c r="A795" s="9"/>
      <c r="B795" s="37" t="s">
        <v>497</v>
      </c>
      <c r="C795" s="533" t="s">
        <v>498</v>
      </c>
      <c r="D795" s="533"/>
      <c r="E795" s="533"/>
    </row>
    <row r="796" spans="1:5" x14ac:dyDescent="0.25">
      <c r="A796" s="9"/>
      <c r="B796" s="10"/>
      <c r="C796" s="21" t="s">
        <v>28</v>
      </c>
      <c r="D796" s="538" t="s">
        <v>605</v>
      </c>
      <c r="E796" s="538"/>
    </row>
    <row r="797" spans="1:5" x14ac:dyDescent="0.25">
      <c r="A797" s="9"/>
      <c r="B797" s="10"/>
      <c r="C797" s="21" t="s">
        <v>21</v>
      </c>
      <c r="D797" s="538" t="s">
        <v>606</v>
      </c>
      <c r="E797" s="538"/>
    </row>
    <row r="798" spans="1:5" x14ac:dyDescent="0.25">
      <c r="A798" s="9"/>
      <c r="B798" s="10"/>
      <c r="C798" s="21" t="s">
        <v>22</v>
      </c>
      <c r="D798" s="538" t="s">
        <v>607</v>
      </c>
      <c r="E798" s="538"/>
    </row>
    <row r="799" spans="1:5" x14ac:dyDescent="0.25">
      <c r="A799" s="9"/>
      <c r="B799" s="10"/>
      <c r="C799" s="21" t="s">
        <v>24</v>
      </c>
      <c r="D799" s="538" t="s">
        <v>609</v>
      </c>
      <c r="E799" s="538"/>
    </row>
    <row r="800" spans="1:5" ht="31.5" customHeight="1" x14ac:dyDescent="0.25">
      <c r="A800" s="9"/>
      <c r="B800" s="37" t="s">
        <v>499</v>
      </c>
      <c r="C800" s="533" t="s">
        <v>500</v>
      </c>
      <c r="D800" s="533"/>
      <c r="E800" s="533"/>
    </row>
    <row r="801" spans="1:5" x14ac:dyDescent="0.25">
      <c r="A801" s="9"/>
      <c r="B801" s="10"/>
      <c r="C801" s="538" t="s">
        <v>75</v>
      </c>
      <c r="D801" s="538"/>
      <c r="E801" s="538"/>
    </row>
    <row r="802" spans="1:5" x14ac:dyDescent="0.25">
      <c r="A802" s="9"/>
      <c r="B802" s="10" t="s">
        <v>501</v>
      </c>
      <c r="C802" s="533" t="s">
        <v>502</v>
      </c>
      <c r="D802" s="533"/>
      <c r="E802" s="533"/>
    </row>
    <row r="803" spans="1:5" ht="29.25" customHeight="1" x14ac:dyDescent="0.25">
      <c r="A803" s="9"/>
      <c r="B803" s="10"/>
      <c r="C803" s="37" t="s">
        <v>28</v>
      </c>
      <c r="D803" s="529" t="s">
        <v>503</v>
      </c>
      <c r="E803" s="529"/>
    </row>
    <row r="804" spans="1:5" x14ac:dyDescent="0.25">
      <c r="A804" s="9"/>
      <c r="B804" s="10"/>
      <c r="C804" s="538" t="s">
        <v>75</v>
      </c>
      <c r="D804" s="538"/>
      <c r="E804" s="538"/>
    </row>
    <row r="805" spans="1:5" ht="32.25" customHeight="1" x14ac:dyDescent="0.25">
      <c r="A805" s="9"/>
      <c r="B805" s="10"/>
      <c r="C805" s="37" t="s">
        <v>21</v>
      </c>
      <c r="D805" s="529" t="s">
        <v>504</v>
      </c>
      <c r="E805" s="529"/>
    </row>
    <row r="806" spans="1:5" x14ac:dyDescent="0.25">
      <c r="A806" s="9"/>
      <c r="B806" s="10"/>
      <c r="C806" s="538" t="s">
        <v>75</v>
      </c>
      <c r="D806" s="538"/>
      <c r="E806" s="538"/>
    </row>
    <row r="807" spans="1:5" x14ac:dyDescent="0.25">
      <c r="A807" s="9"/>
      <c r="B807" s="10"/>
      <c r="C807" s="37" t="s">
        <v>22</v>
      </c>
      <c r="D807" s="529" t="s">
        <v>505</v>
      </c>
      <c r="E807" s="529"/>
    </row>
    <row r="808" spans="1:5" x14ac:dyDescent="0.25">
      <c r="A808" s="9"/>
      <c r="B808" s="10"/>
      <c r="C808" s="538" t="s">
        <v>75</v>
      </c>
      <c r="D808" s="538"/>
      <c r="E808" s="538"/>
    </row>
    <row r="809" spans="1:5" ht="30" customHeight="1" x14ac:dyDescent="0.25">
      <c r="A809" s="9"/>
      <c r="B809" s="10"/>
      <c r="C809" s="37" t="s">
        <v>24</v>
      </c>
      <c r="D809" s="529" t="s">
        <v>506</v>
      </c>
      <c r="E809" s="529"/>
    </row>
    <row r="810" spans="1:5" x14ac:dyDescent="0.25">
      <c r="A810" s="9"/>
      <c r="B810" s="10"/>
      <c r="C810" s="538" t="s">
        <v>75</v>
      </c>
      <c r="D810" s="538"/>
      <c r="E810" s="538"/>
    </row>
    <row r="811" spans="1:5" x14ac:dyDescent="0.25">
      <c r="A811" s="9"/>
      <c r="B811" s="10"/>
      <c r="C811" s="37" t="s">
        <v>33</v>
      </c>
      <c r="D811" s="529" t="s">
        <v>507</v>
      </c>
      <c r="E811" s="529"/>
    </row>
    <row r="812" spans="1:5" x14ac:dyDescent="0.25">
      <c r="A812" s="9"/>
      <c r="B812" s="10"/>
      <c r="C812" s="538" t="s">
        <v>75</v>
      </c>
      <c r="D812" s="538"/>
      <c r="E812" s="538"/>
    </row>
    <row r="813" spans="1:5" ht="29.25" customHeight="1" x14ac:dyDescent="0.25">
      <c r="A813" s="9"/>
      <c r="B813" s="10"/>
      <c r="C813" s="37" t="s">
        <v>35</v>
      </c>
      <c r="D813" s="529" t="s">
        <v>508</v>
      </c>
      <c r="E813" s="529"/>
    </row>
    <row r="814" spans="1:5" x14ac:dyDescent="0.25">
      <c r="A814" s="9"/>
      <c r="B814" s="10"/>
      <c r="C814" s="538" t="s">
        <v>75</v>
      </c>
      <c r="D814" s="538"/>
      <c r="E814" s="538"/>
    </row>
    <row r="815" spans="1:5" ht="31.5" customHeight="1" x14ac:dyDescent="0.25">
      <c r="A815" s="9"/>
      <c r="B815" s="10"/>
      <c r="C815" s="37" t="s">
        <v>37</v>
      </c>
      <c r="D815" s="529" t="s">
        <v>509</v>
      </c>
      <c r="E815" s="529"/>
    </row>
    <row r="816" spans="1:5" x14ac:dyDescent="0.25">
      <c r="A816" s="9"/>
      <c r="B816" s="10"/>
      <c r="C816" s="538" t="s">
        <v>75</v>
      </c>
      <c r="D816" s="538"/>
      <c r="E816" s="538"/>
    </row>
    <row r="817" spans="1:5" ht="30.75" customHeight="1" x14ac:dyDescent="0.25">
      <c r="A817" s="9"/>
      <c r="B817" s="10"/>
      <c r="C817" s="37" t="s">
        <v>39</v>
      </c>
      <c r="D817" s="529" t="s">
        <v>510</v>
      </c>
      <c r="E817" s="529"/>
    </row>
    <row r="818" spans="1:5" x14ac:dyDescent="0.25">
      <c r="A818" s="9"/>
      <c r="B818" s="10"/>
      <c r="C818" s="538" t="s">
        <v>75</v>
      </c>
      <c r="D818" s="538"/>
      <c r="E818" s="538"/>
    </row>
    <row r="819" spans="1:5" x14ac:dyDescent="0.25">
      <c r="A819" s="9"/>
      <c r="B819" s="10"/>
      <c r="C819" s="37" t="s">
        <v>41</v>
      </c>
      <c r="D819" s="529" t="s">
        <v>511</v>
      </c>
      <c r="E819" s="529"/>
    </row>
    <row r="820" spans="1:5" x14ac:dyDescent="0.25">
      <c r="A820" s="9"/>
      <c r="B820" s="10"/>
      <c r="C820" s="538" t="s">
        <v>75</v>
      </c>
      <c r="D820" s="538"/>
      <c r="E820" s="538"/>
    </row>
    <row r="821" spans="1:5" x14ac:dyDescent="0.25">
      <c r="A821" s="9"/>
      <c r="B821" s="10"/>
      <c r="C821" s="37" t="s">
        <v>144</v>
      </c>
      <c r="D821" s="529" t="s">
        <v>512</v>
      </c>
      <c r="E821" s="529"/>
    </row>
    <row r="822" spans="1:5" x14ac:dyDescent="0.25">
      <c r="A822" s="9"/>
      <c r="B822" s="10"/>
      <c r="C822" s="538" t="s">
        <v>75</v>
      </c>
      <c r="D822" s="538"/>
      <c r="E822" s="538"/>
    </row>
    <row r="823" spans="1:5" x14ac:dyDescent="0.25">
      <c r="A823" s="9"/>
      <c r="B823" s="10" t="s">
        <v>513</v>
      </c>
      <c r="C823" s="10" t="s">
        <v>514</v>
      </c>
      <c r="D823" s="10"/>
      <c r="E823" s="9"/>
    </row>
    <row r="824" spans="1:5" ht="32.25" customHeight="1" x14ac:dyDescent="0.25">
      <c r="A824" s="9"/>
      <c r="B824" s="10"/>
      <c r="C824" s="37" t="s">
        <v>28</v>
      </c>
      <c r="D824" s="529" t="s">
        <v>515</v>
      </c>
      <c r="E824" s="529"/>
    </row>
    <row r="825" spans="1:5" x14ac:dyDescent="0.25">
      <c r="A825" s="9"/>
      <c r="B825" s="10"/>
      <c r="C825" s="538" t="s">
        <v>75</v>
      </c>
      <c r="D825" s="538"/>
      <c r="E825" s="538"/>
    </row>
    <row r="826" spans="1:5" ht="63" customHeight="1" x14ac:dyDescent="0.25">
      <c r="A826" s="9"/>
      <c r="B826" s="10"/>
      <c r="C826" s="37" t="s">
        <v>21</v>
      </c>
      <c r="D826" s="529" t="s">
        <v>516</v>
      </c>
      <c r="E826" s="529"/>
    </row>
    <row r="827" spans="1:5" x14ac:dyDescent="0.25">
      <c r="A827" s="9"/>
      <c r="B827" s="10"/>
      <c r="C827" s="538" t="s">
        <v>75</v>
      </c>
      <c r="D827" s="538"/>
      <c r="E827" s="538"/>
    </row>
    <row r="828" spans="1:5" x14ac:dyDescent="0.25">
      <c r="A828" s="9"/>
      <c r="B828" s="10"/>
      <c r="C828" s="37" t="s">
        <v>22</v>
      </c>
      <c r="D828" s="529" t="s">
        <v>517</v>
      </c>
      <c r="E828" s="529"/>
    </row>
    <row r="829" spans="1:5" x14ac:dyDescent="0.25">
      <c r="A829" s="9"/>
      <c r="B829" s="10"/>
      <c r="C829" s="538" t="s">
        <v>75</v>
      </c>
      <c r="D829" s="538"/>
      <c r="E829" s="538"/>
    </row>
    <row r="830" spans="1:5" x14ac:dyDescent="0.25">
      <c r="A830" s="9"/>
      <c r="B830" s="10"/>
      <c r="C830" s="37" t="s">
        <v>24</v>
      </c>
      <c r="D830" s="529" t="s">
        <v>518</v>
      </c>
      <c r="E830" s="529"/>
    </row>
    <row r="831" spans="1:5" x14ac:dyDescent="0.25">
      <c r="A831" s="9"/>
      <c r="B831" s="10"/>
      <c r="C831" s="538" t="s">
        <v>75</v>
      </c>
      <c r="D831" s="538"/>
      <c r="E831" s="538"/>
    </row>
    <row r="832" spans="1:5" x14ac:dyDescent="0.25">
      <c r="A832" s="9"/>
      <c r="B832" s="10"/>
      <c r="C832" s="37" t="s">
        <v>33</v>
      </c>
      <c r="D832" s="529" t="s">
        <v>519</v>
      </c>
      <c r="E832" s="529"/>
    </row>
    <row r="833" spans="1:5" x14ac:dyDescent="0.25">
      <c r="A833" s="9"/>
      <c r="B833" s="10"/>
      <c r="C833" s="538" t="s">
        <v>75</v>
      </c>
      <c r="D833" s="538"/>
      <c r="E833" s="538"/>
    </row>
    <row r="834" spans="1:5" x14ac:dyDescent="0.25">
      <c r="A834" s="9"/>
      <c r="B834" s="10"/>
      <c r="C834" s="37" t="s">
        <v>35</v>
      </c>
      <c r="D834" s="529" t="s">
        <v>520</v>
      </c>
      <c r="E834" s="529"/>
    </row>
    <row r="835" spans="1:5" x14ac:dyDescent="0.25">
      <c r="A835" s="9"/>
      <c r="B835" s="10"/>
      <c r="C835" s="538" t="s">
        <v>75</v>
      </c>
      <c r="D835" s="538"/>
      <c r="E835" s="538"/>
    </row>
    <row r="836" spans="1:5" x14ac:dyDescent="0.25">
      <c r="A836" s="9"/>
      <c r="B836" s="10"/>
      <c r="C836" s="37" t="s">
        <v>37</v>
      </c>
      <c r="D836" s="529" t="s">
        <v>511</v>
      </c>
      <c r="E836" s="529"/>
    </row>
    <row r="837" spans="1:5" x14ac:dyDescent="0.25">
      <c r="A837" s="9"/>
      <c r="B837" s="10"/>
      <c r="C837" s="538" t="s">
        <v>75</v>
      </c>
      <c r="D837" s="538"/>
      <c r="E837" s="538"/>
    </row>
    <row r="838" spans="1:5" x14ac:dyDescent="0.25">
      <c r="A838" s="9"/>
      <c r="B838" s="10"/>
      <c r="C838" s="37" t="s">
        <v>39</v>
      </c>
      <c r="D838" s="529" t="s">
        <v>521</v>
      </c>
      <c r="E838" s="529"/>
    </row>
    <row r="839" spans="1:5" x14ac:dyDescent="0.25">
      <c r="A839" s="9"/>
      <c r="B839" s="10"/>
      <c r="C839" s="538" t="s">
        <v>75</v>
      </c>
      <c r="D839" s="538"/>
      <c r="E839" s="538"/>
    </row>
    <row r="840" spans="1:5" ht="31.5" customHeight="1" x14ac:dyDescent="0.25">
      <c r="A840" s="9"/>
      <c r="B840" s="37" t="s">
        <v>522</v>
      </c>
      <c r="C840" s="529" t="s">
        <v>523</v>
      </c>
      <c r="D840" s="529"/>
      <c r="E840" s="529"/>
    </row>
    <row r="841" spans="1:5" x14ac:dyDescent="0.25">
      <c r="A841" s="9"/>
      <c r="B841" s="10"/>
      <c r="C841" s="538" t="s">
        <v>75</v>
      </c>
      <c r="D841" s="538"/>
      <c r="E841" s="538"/>
    </row>
    <row r="842" spans="1:5" x14ac:dyDescent="0.25">
      <c r="A842" s="9"/>
      <c r="B842" s="37" t="s">
        <v>524</v>
      </c>
      <c r="C842" s="18" t="s">
        <v>525</v>
      </c>
      <c r="D842" s="10"/>
      <c r="E842" s="9"/>
    </row>
    <row r="843" spans="1:5" x14ac:dyDescent="0.25">
      <c r="A843" s="9"/>
      <c r="B843" s="10"/>
      <c r="C843" s="538" t="s">
        <v>75</v>
      </c>
      <c r="D843" s="538"/>
      <c r="E843" s="538"/>
    </row>
    <row r="844" spans="1:5" x14ac:dyDescent="0.25">
      <c r="A844" s="9"/>
      <c r="B844" s="37" t="s">
        <v>526</v>
      </c>
      <c r="C844" s="533" t="s">
        <v>527</v>
      </c>
      <c r="D844" s="533"/>
      <c r="E844" s="533"/>
    </row>
    <row r="845" spans="1:5" x14ac:dyDescent="0.25">
      <c r="A845" s="9"/>
      <c r="B845" s="10"/>
      <c r="C845" s="538" t="s">
        <v>75</v>
      </c>
      <c r="D845" s="538"/>
      <c r="E845" s="538"/>
    </row>
    <row r="846" spans="1:5" x14ac:dyDescent="0.25">
      <c r="A846" s="9"/>
      <c r="B846" s="10" t="s">
        <v>528</v>
      </c>
      <c r="C846" s="18" t="s">
        <v>529</v>
      </c>
      <c r="D846" s="10"/>
      <c r="E846" s="9"/>
    </row>
    <row r="847" spans="1:5" x14ac:dyDescent="0.25">
      <c r="A847" s="9"/>
      <c r="B847" s="10"/>
      <c r="C847" s="40" t="s">
        <v>28</v>
      </c>
      <c r="D847" s="534" t="s">
        <v>530</v>
      </c>
      <c r="E847" s="534"/>
    </row>
    <row r="848" spans="1:5" x14ac:dyDescent="0.25">
      <c r="A848" s="9"/>
      <c r="B848" s="10"/>
      <c r="C848" s="538" t="s">
        <v>75</v>
      </c>
      <c r="D848" s="538"/>
      <c r="E848" s="538"/>
    </row>
    <row r="849" spans="1:5" x14ac:dyDescent="0.25">
      <c r="A849" s="9"/>
      <c r="B849" s="10"/>
      <c r="C849" s="40" t="s">
        <v>21</v>
      </c>
      <c r="D849" s="534" t="s">
        <v>531</v>
      </c>
      <c r="E849" s="534"/>
    </row>
    <row r="850" spans="1:5" x14ac:dyDescent="0.25">
      <c r="A850" s="9"/>
      <c r="B850" s="10"/>
      <c r="C850" s="538" t="s">
        <v>75</v>
      </c>
      <c r="D850" s="538"/>
      <c r="E850" s="538"/>
    </row>
    <row r="851" spans="1:5" x14ac:dyDescent="0.25">
      <c r="A851" s="9"/>
      <c r="B851" s="10"/>
      <c r="C851" s="40" t="s">
        <v>22</v>
      </c>
      <c r="D851" s="534" t="s">
        <v>532</v>
      </c>
      <c r="E851" s="534"/>
    </row>
    <row r="852" spans="1:5" x14ac:dyDescent="0.25">
      <c r="A852" s="9"/>
      <c r="B852" s="10"/>
      <c r="C852" s="538" t="s">
        <v>75</v>
      </c>
      <c r="D852" s="538"/>
      <c r="E852" s="538"/>
    </row>
    <row r="853" spans="1:5" x14ac:dyDescent="0.25">
      <c r="A853" s="9"/>
      <c r="B853" s="10"/>
      <c r="C853" s="40" t="s">
        <v>24</v>
      </c>
      <c r="D853" s="534" t="s">
        <v>533</v>
      </c>
      <c r="E853" s="534"/>
    </row>
    <row r="854" spans="1:5" x14ac:dyDescent="0.25">
      <c r="A854" s="9"/>
      <c r="B854" s="10"/>
      <c r="C854" s="538" t="s">
        <v>75</v>
      </c>
      <c r="D854" s="538"/>
      <c r="E854" s="538"/>
    </row>
    <row r="855" spans="1:5" x14ac:dyDescent="0.25">
      <c r="A855" s="9"/>
      <c r="B855" s="10"/>
      <c r="C855" s="40" t="s">
        <v>33</v>
      </c>
      <c r="D855" s="534" t="s">
        <v>534</v>
      </c>
      <c r="E855" s="534"/>
    </row>
    <row r="856" spans="1:5" x14ac:dyDescent="0.25">
      <c r="A856" s="9"/>
      <c r="B856" s="10"/>
      <c r="C856" s="538" t="s">
        <v>75</v>
      </c>
      <c r="D856" s="538"/>
      <c r="E856" s="538"/>
    </row>
    <row r="857" spans="1:5" x14ac:dyDescent="0.25">
      <c r="A857" s="9"/>
      <c r="B857" s="10"/>
      <c r="C857" s="40" t="s">
        <v>35</v>
      </c>
      <c r="D857" s="534" t="s">
        <v>535</v>
      </c>
      <c r="E857" s="534"/>
    </row>
    <row r="858" spans="1:5" x14ac:dyDescent="0.25">
      <c r="A858" s="9"/>
      <c r="B858" s="10"/>
      <c r="C858" s="538" t="s">
        <v>75</v>
      </c>
      <c r="D858" s="538"/>
      <c r="E858" s="538"/>
    </row>
    <row r="859" spans="1:5" ht="30.75" customHeight="1" x14ac:dyDescent="0.25">
      <c r="B859" s="37" t="s">
        <v>536</v>
      </c>
      <c r="C859" s="529" t="s">
        <v>537</v>
      </c>
      <c r="D859" s="529"/>
      <c r="E859" s="529"/>
    </row>
    <row r="860" spans="1:5" ht="17.25" customHeight="1" x14ac:dyDescent="0.25">
      <c r="C860" s="538" t="s">
        <v>75</v>
      </c>
      <c r="D860" s="538"/>
      <c r="E860" s="538"/>
    </row>
    <row r="861" spans="1:5" ht="16.5" customHeight="1" x14ac:dyDescent="0.25">
      <c r="B861" s="37" t="s">
        <v>538</v>
      </c>
      <c r="C861" s="529" t="s">
        <v>539</v>
      </c>
      <c r="D861" s="529"/>
      <c r="E861" s="529"/>
    </row>
    <row r="862" spans="1:5" x14ac:dyDescent="0.25">
      <c r="C862" s="538" t="s">
        <v>75</v>
      </c>
      <c r="D862" s="538"/>
      <c r="E862" s="538"/>
    </row>
    <row r="863" spans="1:5" x14ac:dyDescent="0.25">
      <c r="B863" s="2" t="s">
        <v>540</v>
      </c>
      <c r="C863" s="529" t="s">
        <v>541</v>
      </c>
      <c r="D863" s="529"/>
      <c r="E863" s="529"/>
    </row>
    <row r="864" spans="1:5" x14ac:dyDescent="0.25">
      <c r="C864" s="40" t="s">
        <v>28</v>
      </c>
      <c r="D864" s="528" t="s">
        <v>542</v>
      </c>
      <c r="E864" s="528"/>
    </row>
    <row r="865" spans="3:5" x14ac:dyDescent="0.25">
      <c r="C865" s="538" t="s">
        <v>75</v>
      </c>
      <c r="D865" s="538"/>
      <c r="E865" s="538"/>
    </row>
    <row r="866" spans="3:5" x14ac:dyDescent="0.25">
      <c r="C866" s="40" t="s">
        <v>21</v>
      </c>
      <c r="D866" s="528" t="s">
        <v>543</v>
      </c>
      <c r="E866" s="528"/>
    </row>
    <row r="867" spans="3:5" x14ac:dyDescent="0.25">
      <c r="C867" s="538" t="s">
        <v>75</v>
      </c>
      <c r="D867" s="538"/>
      <c r="E867" s="538"/>
    </row>
  </sheetData>
  <sheetProtection selectLockedCells="1"/>
  <mergeCells count="634">
    <mergeCell ref="C28:E28"/>
    <mergeCell ref="C29:E29"/>
    <mergeCell ref="C865:E865"/>
    <mergeCell ref="C867:E867"/>
    <mergeCell ref="D866:E866"/>
    <mergeCell ref="C783:E783"/>
    <mergeCell ref="C859:E859"/>
    <mergeCell ref="C860:E860"/>
    <mergeCell ref="C862:E862"/>
    <mergeCell ref="C861:E861"/>
    <mergeCell ref="C858:E858"/>
    <mergeCell ref="D849:E849"/>
    <mergeCell ref="D851:E851"/>
    <mergeCell ref="D853:E853"/>
    <mergeCell ref="D855:E855"/>
    <mergeCell ref="D857:E857"/>
    <mergeCell ref="C816:E816"/>
    <mergeCell ref="D815:E815"/>
    <mergeCell ref="C818:E818"/>
    <mergeCell ref="C820:E820"/>
    <mergeCell ref="D821:E821"/>
    <mergeCell ref="C814:E814"/>
    <mergeCell ref="D807:E807"/>
    <mergeCell ref="D809:E809"/>
    <mergeCell ref="D791:E791"/>
    <mergeCell ref="D792:E792"/>
    <mergeCell ref="D793:E793"/>
    <mergeCell ref="D794:E794"/>
    <mergeCell ref="C781:E781"/>
    <mergeCell ref="C782:E782"/>
    <mergeCell ref="C785:E785"/>
    <mergeCell ref="C787:E787"/>
    <mergeCell ref="C789:E789"/>
    <mergeCell ref="D786:E786"/>
    <mergeCell ref="D788:E788"/>
    <mergeCell ref="D784:E784"/>
    <mergeCell ref="C790:E790"/>
    <mergeCell ref="C778:E778"/>
    <mergeCell ref="C780:E780"/>
    <mergeCell ref="C766:E766"/>
    <mergeCell ref="D760:E760"/>
    <mergeCell ref="C755:E755"/>
    <mergeCell ref="D756:E756"/>
    <mergeCell ref="D777:E777"/>
    <mergeCell ref="D779:E779"/>
    <mergeCell ref="C772:E772"/>
    <mergeCell ref="C773:E773"/>
    <mergeCell ref="C774:E774"/>
    <mergeCell ref="C775:E775"/>
    <mergeCell ref="C776:E776"/>
    <mergeCell ref="C767:E767"/>
    <mergeCell ref="C768:E768"/>
    <mergeCell ref="C769:E769"/>
    <mergeCell ref="C770:E770"/>
    <mergeCell ref="C771:E771"/>
    <mergeCell ref="D762:E762"/>
    <mergeCell ref="D764:E764"/>
    <mergeCell ref="C740:E740"/>
    <mergeCell ref="C743:E743"/>
    <mergeCell ref="C745:E745"/>
    <mergeCell ref="C747:E747"/>
    <mergeCell ref="C749:E749"/>
    <mergeCell ref="C733:E733"/>
    <mergeCell ref="C732:E732"/>
    <mergeCell ref="C736:E736"/>
    <mergeCell ref="C737:E737"/>
    <mergeCell ref="C738:E738"/>
    <mergeCell ref="C739:E739"/>
    <mergeCell ref="C741:E741"/>
    <mergeCell ref="C734:E734"/>
    <mergeCell ref="C735:E735"/>
    <mergeCell ref="D742:E742"/>
    <mergeCell ref="D744:E744"/>
    <mergeCell ref="D746:E746"/>
    <mergeCell ref="D748:E748"/>
    <mergeCell ref="C726:E726"/>
    <mergeCell ref="C727:E727"/>
    <mergeCell ref="C728:E728"/>
    <mergeCell ref="C729:E729"/>
    <mergeCell ref="C731:E731"/>
    <mergeCell ref="D723:E723"/>
    <mergeCell ref="C722:E722"/>
    <mergeCell ref="C720:E720"/>
    <mergeCell ref="C718:E718"/>
    <mergeCell ref="C724:E724"/>
    <mergeCell ref="C725:E725"/>
    <mergeCell ref="C730:E730"/>
    <mergeCell ref="C714:E714"/>
    <mergeCell ref="C715:E715"/>
    <mergeCell ref="D717:E717"/>
    <mergeCell ref="D719:E719"/>
    <mergeCell ref="D721:E721"/>
    <mergeCell ref="C699:E699"/>
    <mergeCell ref="D703:E703"/>
    <mergeCell ref="C711:E711"/>
    <mergeCell ref="C712:E712"/>
    <mergeCell ref="C713:E713"/>
    <mergeCell ref="D707:E707"/>
    <mergeCell ref="D709:E709"/>
    <mergeCell ref="C702:E702"/>
    <mergeCell ref="C704:E704"/>
    <mergeCell ref="C706:E706"/>
    <mergeCell ref="C708:E708"/>
    <mergeCell ref="C710:E710"/>
    <mergeCell ref="C700:E700"/>
    <mergeCell ref="D705:E705"/>
    <mergeCell ref="D694:E694"/>
    <mergeCell ref="D696:E696"/>
    <mergeCell ref="D698:E698"/>
    <mergeCell ref="C693:E693"/>
    <mergeCell ref="C695:E695"/>
    <mergeCell ref="C697:E697"/>
    <mergeCell ref="D687:E687"/>
    <mergeCell ref="D688:E688"/>
    <mergeCell ref="C689:E689"/>
    <mergeCell ref="C691:E691"/>
    <mergeCell ref="D692:E692"/>
    <mergeCell ref="D681:E681"/>
    <mergeCell ref="D682:E682"/>
    <mergeCell ref="D684:E684"/>
    <mergeCell ref="D685:E685"/>
    <mergeCell ref="D686:E686"/>
    <mergeCell ref="D675:E675"/>
    <mergeCell ref="D676:E676"/>
    <mergeCell ref="D677:E677"/>
    <mergeCell ref="D679:E679"/>
    <mergeCell ref="D680:E680"/>
    <mergeCell ref="D669:E669"/>
    <mergeCell ref="D670:E670"/>
    <mergeCell ref="D671:E671"/>
    <mergeCell ref="D672:E672"/>
    <mergeCell ref="D674:E674"/>
    <mergeCell ref="D663:E663"/>
    <mergeCell ref="D664:E664"/>
    <mergeCell ref="D665:E665"/>
    <mergeCell ref="D666:E666"/>
    <mergeCell ref="D667:E667"/>
    <mergeCell ref="D658:E658"/>
    <mergeCell ref="D659:E659"/>
    <mergeCell ref="D660:E660"/>
    <mergeCell ref="D661:E661"/>
    <mergeCell ref="D662:E662"/>
    <mergeCell ref="D653:E653"/>
    <mergeCell ref="D654:E654"/>
    <mergeCell ref="D655:E655"/>
    <mergeCell ref="D656:E656"/>
    <mergeCell ref="D657:E657"/>
    <mergeCell ref="D646:E646"/>
    <mergeCell ref="D648:E648"/>
    <mergeCell ref="D649:E649"/>
    <mergeCell ref="D650:E650"/>
    <mergeCell ref="D651:E651"/>
    <mergeCell ref="C640:E640"/>
    <mergeCell ref="D641:E641"/>
    <mergeCell ref="D643:E643"/>
    <mergeCell ref="D644:E644"/>
    <mergeCell ref="D645:E645"/>
    <mergeCell ref="C633:E633"/>
    <mergeCell ref="C635:E635"/>
    <mergeCell ref="D638:E638"/>
    <mergeCell ref="D636:E636"/>
    <mergeCell ref="C639:E639"/>
    <mergeCell ref="C637:E637"/>
    <mergeCell ref="D626:E626"/>
    <mergeCell ref="D627:E627"/>
    <mergeCell ref="D628:E628"/>
    <mergeCell ref="D629:E629"/>
    <mergeCell ref="C631:E631"/>
    <mergeCell ref="D632:E632"/>
    <mergeCell ref="D634:E634"/>
    <mergeCell ref="D615:E615"/>
    <mergeCell ref="D616:E616"/>
    <mergeCell ref="D617:E617"/>
    <mergeCell ref="D618:E618"/>
    <mergeCell ref="D625:E625"/>
    <mergeCell ref="C608:E608"/>
    <mergeCell ref="D607:E607"/>
    <mergeCell ref="D614:E614"/>
    <mergeCell ref="D610:E610"/>
    <mergeCell ref="D611:E611"/>
    <mergeCell ref="D612:E612"/>
    <mergeCell ref="D613:E613"/>
    <mergeCell ref="D620:E620"/>
    <mergeCell ref="D621:E621"/>
    <mergeCell ref="D622:E622"/>
    <mergeCell ref="D623:E623"/>
    <mergeCell ref="D592:E592"/>
    <mergeCell ref="C606:D606"/>
    <mergeCell ref="D605:E605"/>
    <mergeCell ref="C604:E604"/>
    <mergeCell ref="A603:E603"/>
    <mergeCell ref="D581:E581"/>
    <mergeCell ref="D583:E583"/>
    <mergeCell ref="D585:E585"/>
    <mergeCell ref="D587:E587"/>
    <mergeCell ref="D589:E589"/>
    <mergeCell ref="D570:E570"/>
    <mergeCell ref="D572:E572"/>
    <mergeCell ref="D574:E574"/>
    <mergeCell ref="D576:E576"/>
    <mergeCell ref="D579:E579"/>
    <mergeCell ref="D559:E559"/>
    <mergeCell ref="D561:E561"/>
    <mergeCell ref="D563:E563"/>
    <mergeCell ref="D565:E565"/>
    <mergeCell ref="D568:E568"/>
    <mergeCell ref="D550:E550"/>
    <mergeCell ref="D552:E552"/>
    <mergeCell ref="D554:E554"/>
    <mergeCell ref="D556:E556"/>
    <mergeCell ref="D558:E558"/>
    <mergeCell ref="D543:E543"/>
    <mergeCell ref="D545:E545"/>
    <mergeCell ref="C547:E547"/>
    <mergeCell ref="C549:E549"/>
    <mergeCell ref="D546:E546"/>
    <mergeCell ref="D548:E548"/>
    <mergeCell ref="D536:E536"/>
    <mergeCell ref="D537:E537"/>
    <mergeCell ref="D538:E538"/>
    <mergeCell ref="D539:E539"/>
    <mergeCell ref="D541:E541"/>
    <mergeCell ref="D531:E531"/>
    <mergeCell ref="D532:E532"/>
    <mergeCell ref="D533:E533"/>
    <mergeCell ref="D534:E534"/>
    <mergeCell ref="D535:E535"/>
    <mergeCell ref="D508:E508"/>
    <mergeCell ref="D509:E509"/>
    <mergeCell ref="D513:E513"/>
    <mergeCell ref="C512:E512"/>
    <mergeCell ref="D530:E530"/>
    <mergeCell ref="D502:E502"/>
    <mergeCell ref="D503:E503"/>
    <mergeCell ref="D505:E505"/>
    <mergeCell ref="D506:E506"/>
    <mergeCell ref="D507:E507"/>
    <mergeCell ref="D496:E496"/>
    <mergeCell ref="D497:E497"/>
    <mergeCell ref="D498:E498"/>
    <mergeCell ref="D500:E500"/>
    <mergeCell ref="D501:E501"/>
    <mergeCell ref="D490:E490"/>
    <mergeCell ref="D491:E491"/>
    <mergeCell ref="D492:E492"/>
    <mergeCell ref="D493:E493"/>
    <mergeCell ref="D495:E495"/>
    <mergeCell ref="D485:E485"/>
    <mergeCell ref="D486:E486"/>
    <mergeCell ref="D487:E487"/>
    <mergeCell ref="D488:E488"/>
    <mergeCell ref="D484:E484"/>
    <mergeCell ref="D478:E478"/>
    <mergeCell ref="D480:E480"/>
    <mergeCell ref="D481:E481"/>
    <mergeCell ref="D482:E482"/>
    <mergeCell ref="D483:E483"/>
    <mergeCell ref="D479:E479"/>
    <mergeCell ref="D472:E472"/>
    <mergeCell ref="D473:E473"/>
    <mergeCell ref="D475:E475"/>
    <mergeCell ref="D476:E476"/>
    <mergeCell ref="D477:E477"/>
    <mergeCell ref="A467:E467"/>
    <mergeCell ref="C468:E468"/>
    <mergeCell ref="D469:E469"/>
    <mergeCell ref="D470:E470"/>
    <mergeCell ref="D471:E471"/>
    <mergeCell ref="C285:E285"/>
    <mergeCell ref="D322:E322"/>
    <mergeCell ref="C357:E357"/>
    <mergeCell ref="D396:E396"/>
    <mergeCell ref="D403:E403"/>
    <mergeCell ref="D405:E405"/>
    <mergeCell ref="D380:E380"/>
    <mergeCell ref="D381:E381"/>
    <mergeCell ref="D382:E382"/>
    <mergeCell ref="D383:E383"/>
    <mergeCell ref="D376:E376"/>
    <mergeCell ref="D377:E377"/>
    <mergeCell ref="D378:E378"/>
    <mergeCell ref="D379:E379"/>
    <mergeCell ref="D358:E358"/>
    <mergeCell ref="D292:E292"/>
    <mergeCell ref="D294:E294"/>
    <mergeCell ref="D295:E295"/>
    <mergeCell ref="D296:E296"/>
    <mergeCell ref="D297:E297"/>
    <mergeCell ref="D299:E299"/>
    <mergeCell ref="D300:E300"/>
    <mergeCell ref="D344:E344"/>
    <mergeCell ref="D373:E373"/>
    <mergeCell ref="D280:E280"/>
    <mergeCell ref="D282:E282"/>
    <mergeCell ref="D270:E270"/>
    <mergeCell ref="D272:E272"/>
    <mergeCell ref="C271:E271"/>
    <mergeCell ref="C273:E273"/>
    <mergeCell ref="D254:E254"/>
    <mergeCell ref="D256:E256"/>
    <mergeCell ref="D257:E257"/>
    <mergeCell ref="D258:E258"/>
    <mergeCell ref="D259:E259"/>
    <mergeCell ref="D210:E210"/>
    <mergeCell ref="D211:E211"/>
    <mergeCell ref="D212:E212"/>
    <mergeCell ref="D214:E214"/>
    <mergeCell ref="D215:E215"/>
    <mergeCell ref="D205:E205"/>
    <mergeCell ref="D206:E206"/>
    <mergeCell ref="D207:E207"/>
    <mergeCell ref="D208:E208"/>
    <mergeCell ref="D209:E209"/>
    <mergeCell ref="D200:E200"/>
    <mergeCell ref="D201:E201"/>
    <mergeCell ref="D202:E202"/>
    <mergeCell ref="D203:E203"/>
    <mergeCell ref="D204:E204"/>
    <mergeCell ref="D194:E194"/>
    <mergeCell ref="D195:E195"/>
    <mergeCell ref="D196:E196"/>
    <mergeCell ref="C197:E197"/>
    <mergeCell ref="D199:E199"/>
    <mergeCell ref="D188:E188"/>
    <mergeCell ref="D189:E189"/>
    <mergeCell ref="D190:E190"/>
    <mergeCell ref="D191:E191"/>
    <mergeCell ref="D193:E193"/>
    <mergeCell ref="D168:E168"/>
    <mergeCell ref="D169:E169"/>
    <mergeCell ref="D170:E170"/>
    <mergeCell ref="D171:E171"/>
    <mergeCell ref="D173:E173"/>
    <mergeCell ref="D172:E172"/>
    <mergeCell ref="D177:E177"/>
    <mergeCell ref="D182:E182"/>
    <mergeCell ref="D187:E187"/>
    <mergeCell ref="D192:E192"/>
    <mergeCell ref="D174:E174"/>
    <mergeCell ref="D175:E175"/>
    <mergeCell ref="D176:E176"/>
    <mergeCell ref="D178:E178"/>
    <mergeCell ref="D179:E179"/>
    <mergeCell ref="D180:E180"/>
    <mergeCell ref="D181:E181"/>
    <mergeCell ref="D183:E183"/>
    <mergeCell ref="D184:E184"/>
    <mergeCell ref="D186:E186"/>
    <mergeCell ref="D145:E145"/>
    <mergeCell ref="D159:E159"/>
    <mergeCell ref="D162:E162"/>
    <mergeCell ref="D167:E167"/>
    <mergeCell ref="A160:E160"/>
    <mergeCell ref="C161:E161"/>
    <mergeCell ref="D163:E163"/>
    <mergeCell ref="D164:E164"/>
    <mergeCell ref="D165:E165"/>
    <mergeCell ref="D166:E166"/>
    <mergeCell ref="D142:E142"/>
    <mergeCell ref="D143:E143"/>
    <mergeCell ref="D144:E144"/>
    <mergeCell ref="D135:E135"/>
    <mergeCell ref="D136:E136"/>
    <mergeCell ref="D137:E137"/>
    <mergeCell ref="D138:E138"/>
    <mergeCell ref="D139:E139"/>
    <mergeCell ref="D185:E185"/>
    <mergeCell ref="D133:E133"/>
    <mergeCell ref="D134:E134"/>
    <mergeCell ref="D126:E126"/>
    <mergeCell ref="D127:E127"/>
    <mergeCell ref="D128:E128"/>
    <mergeCell ref="D129:E129"/>
    <mergeCell ref="D130:E130"/>
    <mergeCell ref="D140:E140"/>
    <mergeCell ref="D141:E141"/>
    <mergeCell ref="D122:E122"/>
    <mergeCell ref="D123:E123"/>
    <mergeCell ref="D125:E125"/>
    <mergeCell ref="D81:E81"/>
    <mergeCell ref="D82:E82"/>
    <mergeCell ref="D83:E83"/>
    <mergeCell ref="C80:E80"/>
    <mergeCell ref="D131:E131"/>
    <mergeCell ref="D132:E132"/>
    <mergeCell ref="D68:E68"/>
    <mergeCell ref="D60:E60"/>
    <mergeCell ref="D61:E61"/>
    <mergeCell ref="D62:E62"/>
    <mergeCell ref="D63:E63"/>
    <mergeCell ref="D64:E64"/>
    <mergeCell ref="D55:E55"/>
    <mergeCell ref="D56:E56"/>
    <mergeCell ref="D57:E57"/>
    <mergeCell ref="D58:E58"/>
    <mergeCell ref="D59:E59"/>
    <mergeCell ref="C16:E16"/>
    <mergeCell ref="A11:E11"/>
    <mergeCell ref="C17:E17"/>
    <mergeCell ref="C18:E18"/>
    <mergeCell ref="C19:E19"/>
    <mergeCell ref="C12:E12"/>
    <mergeCell ref="C13:E13"/>
    <mergeCell ref="C14:E14"/>
    <mergeCell ref="C15:E15"/>
    <mergeCell ref="D78:E78"/>
    <mergeCell ref="D79:E79"/>
    <mergeCell ref="D70:E70"/>
    <mergeCell ref="D71:E71"/>
    <mergeCell ref="D72:E72"/>
    <mergeCell ref="D73:E73"/>
    <mergeCell ref="D74:E74"/>
    <mergeCell ref="D120:E120"/>
    <mergeCell ref="D121:E121"/>
    <mergeCell ref="D69:E69"/>
    <mergeCell ref="D75:E75"/>
    <mergeCell ref="D76:E76"/>
    <mergeCell ref="D77:E77"/>
    <mergeCell ref="C20:E20"/>
    <mergeCell ref="D44:E44"/>
    <mergeCell ref="D45:E45"/>
    <mergeCell ref="D46:E46"/>
    <mergeCell ref="D47:E47"/>
    <mergeCell ref="D48:E48"/>
    <mergeCell ref="D49:E49"/>
    <mergeCell ref="C23:E23"/>
    <mergeCell ref="C24:E24"/>
    <mergeCell ref="C25:E25"/>
    <mergeCell ref="C26:E26"/>
    <mergeCell ref="C27:E27"/>
    <mergeCell ref="C31:E31"/>
    <mergeCell ref="C32:E32"/>
    <mergeCell ref="C33:E33"/>
    <mergeCell ref="C34:E34"/>
    <mergeCell ref="D35:E35"/>
    <mergeCell ref="D65:E65"/>
    <mergeCell ref="D66:E66"/>
    <mergeCell ref="D67:E67"/>
    <mergeCell ref="D321:E321"/>
    <mergeCell ref="D213:E213"/>
    <mergeCell ref="D224:E224"/>
    <mergeCell ref="D229:E229"/>
    <mergeCell ref="D234:E234"/>
    <mergeCell ref="D245:E245"/>
    <mergeCell ref="D250:E250"/>
    <mergeCell ref="D255:E255"/>
    <mergeCell ref="D260:E260"/>
    <mergeCell ref="D251:E251"/>
    <mergeCell ref="D252:E252"/>
    <mergeCell ref="D253:E253"/>
    <mergeCell ref="D217:E217"/>
    <mergeCell ref="D218:E218"/>
    <mergeCell ref="D219:E219"/>
    <mergeCell ref="D220:E220"/>
    <mergeCell ref="D233:E233"/>
    <mergeCell ref="D235:E235"/>
    <mergeCell ref="D236:E236"/>
    <mergeCell ref="D237:E237"/>
    <mergeCell ref="D238:E238"/>
    <mergeCell ref="D227:E227"/>
    <mergeCell ref="D228:E228"/>
    <mergeCell ref="D230:E230"/>
    <mergeCell ref="D50:E50"/>
    <mergeCell ref="D51:E51"/>
    <mergeCell ref="D52:E52"/>
    <mergeCell ref="D53:E53"/>
    <mergeCell ref="D54:E54"/>
    <mergeCell ref="A30:E30"/>
    <mergeCell ref="D38:E38"/>
    <mergeCell ref="C39:E39"/>
    <mergeCell ref="C40:E40"/>
    <mergeCell ref="C41:E41"/>
    <mergeCell ref="D221:E221"/>
    <mergeCell ref="D222:E222"/>
    <mergeCell ref="D286:E286"/>
    <mergeCell ref="C223:E223"/>
    <mergeCell ref="D225:E225"/>
    <mergeCell ref="D226:E226"/>
    <mergeCell ref="D216:E216"/>
    <mergeCell ref="D231:E231"/>
    <mergeCell ref="D232:E232"/>
    <mergeCell ref="C275:E275"/>
    <mergeCell ref="A276:E276"/>
    <mergeCell ref="C279:E279"/>
    <mergeCell ref="C281:E281"/>
    <mergeCell ref="C283:E283"/>
    <mergeCell ref="C265:E265"/>
    <mergeCell ref="C269:E269"/>
    <mergeCell ref="C267:E267"/>
    <mergeCell ref="C244:E244"/>
    <mergeCell ref="D246:E246"/>
    <mergeCell ref="D247:E247"/>
    <mergeCell ref="D248:E248"/>
    <mergeCell ref="D249:E249"/>
    <mergeCell ref="C277:E277"/>
    <mergeCell ref="D278:E278"/>
    <mergeCell ref="D407:E407"/>
    <mergeCell ref="D415:E415"/>
    <mergeCell ref="D417:E417"/>
    <mergeCell ref="D419:E419"/>
    <mergeCell ref="D421:E421"/>
    <mergeCell ref="D425:E425"/>
    <mergeCell ref="D423:E423"/>
    <mergeCell ref="D436:E436"/>
    <mergeCell ref="D449:E449"/>
    <mergeCell ref="D438:E438"/>
    <mergeCell ref="D445:E445"/>
    <mergeCell ref="D450:E450"/>
    <mergeCell ref="D451:E451"/>
    <mergeCell ref="D453:E453"/>
    <mergeCell ref="C439:E439"/>
    <mergeCell ref="C440:E440"/>
    <mergeCell ref="C444:E444"/>
    <mergeCell ref="C446:E446"/>
    <mergeCell ref="D448:E448"/>
    <mergeCell ref="D434:E434"/>
    <mergeCell ref="D459:E459"/>
    <mergeCell ref="D435:E435"/>
    <mergeCell ref="D437:E437"/>
    <mergeCell ref="D701:E701"/>
    <mergeCell ref="D573:E573"/>
    <mergeCell ref="D460:E460"/>
    <mergeCell ref="C795:E795"/>
    <mergeCell ref="C800:E800"/>
    <mergeCell ref="D803:E803"/>
    <mergeCell ref="C750:E750"/>
    <mergeCell ref="D758:E758"/>
    <mergeCell ref="D590:E590"/>
    <mergeCell ref="D609:E609"/>
    <mergeCell ref="D619:E619"/>
    <mergeCell ref="D630:E630"/>
    <mergeCell ref="D575:E575"/>
    <mergeCell ref="D461:E461"/>
    <mergeCell ref="D462:E462"/>
    <mergeCell ref="D464:E464"/>
    <mergeCell ref="D466:E466"/>
    <mergeCell ref="D454:E454"/>
    <mergeCell ref="D455:E455"/>
    <mergeCell ref="D456:E456"/>
    <mergeCell ref="D458:E458"/>
    <mergeCell ref="D817:E817"/>
    <mergeCell ref="C802:E802"/>
    <mergeCell ref="C801:E801"/>
    <mergeCell ref="D796:E796"/>
    <mergeCell ref="D797:E797"/>
    <mergeCell ref="D798:E798"/>
    <mergeCell ref="D799:E799"/>
    <mergeCell ref="C804:E804"/>
    <mergeCell ref="C806:E806"/>
    <mergeCell ref="C808:E808"/>
    <mergeCell ref="C810:E810"/>
    <mergeCell ref="C812:E812"/>
    <mergeCell ref="D813:E813"/>
    <mergeCell ref="D811:E811"/>
    <mergeCell ref="D805:E805"/>
    <mergeCell ref="D819:E819"/>
    <mergeCell ref="D824:E824"/>
    <mergeCell ref="D826:E826"/>
    <mergeCell ref="D828:E828"/>
    <mergeCell ref="C840:E840"/>
    <mergeCell ref="C822:E822"/>
    <mergeCell ref="C825:E825"/>
    <mergeCell ref="C827:E827"/>
    <mergeCell ref="C829:E829"/>
    <mergeCell ref="C831:E831"/>
    <mergeCell ref="C833:E833"/>
    <mergeCell ref="C835:E835"/>
    <mergeCell ref="C837:E837"/>
    <mergeCell ref="C839:E839"/>
    <mergeCell ref="D864:E864"/>
    <mergeCell ref="D830:E830"/>
    <mergeCell ref="D832:E832"/>
    <mergeCell ref="D834:E834"/>
    <mergeCell ref="D836:E836"/>
    <mergeCell ref="D838:E838"/>
    <mergeCell ref="C844:E844"/>
    <mergeCell ref="D847:E847"/>
    <mergeCell ref="C841:E841"/>
    <mergeCell ref="C843:E843"/>
    <mergeCell ref="C845:E845"/>
    <mergeCell ref="C848:E848"/>
    <mergeCell ref="C850:E850"/>
    <mergeCell ref="C852:E852"/>
    <mergeCell ref="C854:E854"/>
    <mergeCell ref="C856:E856"/>
    <mergeCell ref="C863:E863"/>
    <mergeCell ref="D361:E361"/>
    <mergeCell ref="D365:E365"/>
    <mergeCell ref="D364:E364"/>
    <mergeCell ref="D363:E363"/>
    <mergeCell ref="D362:E362"/>
    <mergeCell ref="A4:H4"/>
    <mergeCell ref="D366:E366"/>
    <mergeCell ref="D288:E288"/>
    <mergeCell ref="D293:E293"/>
    <mergeCell ref="D298:E298"/>
    <mergeCell ref="C303:E303"/>
    <mergeCell ref="D289:E289"/>
    <mergeCell ref="D290:E290"/>
    <mergeCell ref="D291:E291"/>
    <mergeCell ref="C21:E21"/>
    <mergeCell ref="C22:E22"/>
    <mergeCell ref="D36:E36"/>
    <mergeCell ref="D37:E37"/>
    <mergeCell ref="A42:E42"/>
    <mergeCell ref="C43:E43"/>
    <mergeCell ref="D301:E301"/>
    <mergeCell ref="D302:E302"/>
    <mergeCell ref="D319:E319"/>
    <mergeCell ref="D320:E320"/>
    <mergeCell ref="D367:E367"/>
    <mergeCell ref="D368:E368"/>
    <mergeCell ref="C441:E441"/>
    <mergeCell ref="C442:E442"/>
    <mergeCell ref="C443:E443"/>
    <mergeCell ref="D156:E156"/>
    <mergeCell ref="F361:G361"/>
    <mergeCell ref="F362:G362"/>
    <mergeCell ref="F363:G363"/>
    <mergeCell ref="F364:G364"/>
    <mergeCell ref="D369:E369"/>
    <mergeCell ref="D370:E370"/>
    <mergeCell ref="D371:E371"/>
    <mergeCell ref="D372:E372"/>
    <mergeCell ref="D284:E284"/>
    <mergeCell ref="D262:E262"/>
    <mergeCell ref="C261:E261"/>
    <mergeCell ref="D274:E274"/>
    <mergeCell ref="D264:E264"/>
    <mergeCell ref="D266:E266"/>
    <mergeCell ref="D268:E268"/>
    <mergeCell ref="C287:E287"/>
    <mergeCell ref="D359:E359"/>
    <mergeCell ref="D360:E360"/>
  </mergeCells>
  <hyperlinks>
    <hyperlink ref="B12" location="Butir!G12" display="a."/>
    <hyperlink ref="B13" location="Butir!G13" display="b."/>
    <hyperlink ref="B14" location="Butir!G14" display="c."/>
    <hyperlink ref="B15" location="Butir!G15" display="d."/>
    <hyperlink ref="B16" location="Butir!G16" display="e."/>
    <hyperlink ref="B20" location="Butir!G17" display="f."/>
    <hyperlink ref="B24" location="Butir!G18" display="g."/>
    <hyperlink ref="B31" location="Butir!G21" display="a. "/>
    <hyperlink ref="C35" location="Butir!G23" display="1)"/>
    <hyperlink ref="C36" location="Butir!G24" display="2)"/>
    <hyperlink ref="C37" location="Butir!G25" display="3)"/>
    <hyperlink ref="C38" location="Butir!G26" display="4)"/>
    <hyperlink ref="B39" location="Butir!G27" display="c."/>
    <hyperlink ref="B40" location="Butir!G28" display="d"/>
    <hyperlink ref="B41" location="Butir!G29" display="e"/>
    <hyperlink ref="C44" location="Butir!G33" display="1)"/>
    <hyperlink ref="C48" location="Butir!G34" display="2)"/>
    <hyperlink ref="C52" location="Butir!G35" display="3)"/>
    <hyperlink ref="C56" location="Butir!G36" display="4)"/>
    <hyperlink ref="C60" location="Butir!G37" display="5)"/>
    <hyperlink ref="C64" location="Butir!G38" display="6)"/>
    <hyperlink ref="C68" location="Butir!G39" display="7)"/>
    <hyperlink ref="C72" location="Butir!G40" display="8)"/>
    <hyperlink ref="C76" location="Butir!G41" display="9)"/>
    <hyperlink ref="C81" location="Butir!G43" display="1)"/>
    <hyperlink ref="C82" location="Butir!G44" display="2)"/>
    <hyperlink ref="D84" location="Butir!G46" display="a)"/>
    <hyperlink ref="D88" location="Butir!G47" display="b)"/>
    <hyperlink ref="D92" location="Butir!G48" display="c)"/>
    <hyperlink ref="D96" location="Butir!G49" display="d)"/>
    <hyperlink ref="D100" location="Butir!G50" display="e)"/>
    <hyperlink ref="D104" location="Butir!G51" display="f)"/>
    <hyperlink ref="D108" location="Butir!G52" display="g)"/>
    <hyperlink ref="D112" location="Butir!G53" display="h)"/>
    <hyperlink ref="D116" location="Butir!G54" display="i)"/>
    <hyperlink ref="C120" location="Butir!G55" display="4)"/>
    <hyperlink ref="C125" location="Butir!G57" display="1)"/>
    <hyperlink ref="C130" location="Butir!G59" display="3)"/>
    <hyperlink ref="C134" location="Butir!G60" display="4)"/>
    <hyperlink ref="C138" location="Butir!G61" display="5)"/>
    <hyperlink ref="C139" location="Butir!G62" display="6)"/>
    <hyperlink ref="C140" location="Butir!G63" display="7)"/>
    <hyperlink ref="C141" location="Butir!G64" display="8)"/>
    <hyperlink ref="C142" location="Butir!G65" display="9)"/>
    <hyperlink ref="C143" location="Butir!G66" display="10)"/>
    <hyperlink ref="C144" location="Butir!G67" display="11)"/>
    <hyperlink ref="C145" location="Butir!G68" display="12)"/>
    <hyperlink ref="D148" location="Butir!G71" display="a)"/>
    <hyperlink ref="D149" location="Butir!G72" display="b)"/>
    <hyperlink ref="D150" location="Butir!G73" display="c)"/>
    <hyperlink ref="D151" location="Butir!G74" display="d)"/>
    <hyperlink ref="D153" location="Butir!G76" display="a)"/>
    <hyperlink ref="D154" location="Butir!G77" display="b)"/>
    <hyperlink ref="D155" location="Butir!G78" display="c)"/>
    <hyperlink ref="D157" location="Butir!G80" display="a)"/>
    <hyperlink ref="D158" location="Butir!G81" display="b)"/>
    <hyperlink ref="C159" location="Butir!G82" display="4)"/>
    <hyperlink ref="C161" r:id="rId1" location="Butir!G86" display="1)"/>
    <hyperlink ref="C165" r:id="rId2" location="Butir!G87" display="2)"/>
    <hyperlink ref="C169" r:id="rId3" location="Butir!G88" display="3)"/>
    <hyperlink ref="C173" r:id="rId4" location="Butir!G89" display="4)"/>
    <hyperlink ref="C177" location="Butir!G89" display="4)"/>
    <hyperlink ref="C181" r:id="rId5" location="Butir!G91" display="6)"/>
    <hyperlink ref="C185" r:id="rId6" location="Butir!G92" display="7)"/>
    <hyperlink ref="C190" r:id="rId7" location="Butir!G94" display="1)"/>
    <hyperlink ref="C194" r:id="rId8" location="Butir!G95" display="2)"/>
    <hyperlink ref="C198" location="Butir!G94" display="1)"/>
    <hyperlink ref="C202" r:id="rId9" location="Butir!G97" display="4)"/>
    <hyperlink ref="C206" r:id="rId10" location="Butir!G98" display="5)"/>
    <hyperlink ref="C208" location="Butir!G96" display="3)"/>
    <hyperlink ref="C212" r:id="rId11" location="Butir!G101" display="2)"/>
    <hyperlink ref="C216" r:id="rId12" location="Butir!G102" display="3)"/>
    <hyperlink ref="C220" r:id="rId13" location="Butir!G103" display="4)"/>
    <hyperlink ref="C225" r:id="rId14" location="Butir!G105" display="1)"/>
    <hyperlink ref="C229" location="Butir!G101" display="2)"/>
    <hyperlink ref="C233" r:id="rId15" location="Butir!G107" display="3)"/>
    <hyperlink ref="C237" r:id="rId16" location="Butir!G108" display="4)"/>
    <hyperlink ref="C238" r:id="rId17" location="Butir!G109" display="5)"/>
    <hyperlink ref="C239" location="Butir!G103" display="4)"/>
    <hyperlink ref="C240" r:id="rId18" location="Butir!G111" display="7)"/>
    <hyperlink ref="C241" r:id="rId19" location="Butir!G112" display="8)"/>
    <hyperlink ref="C242" r:id="rId20" location="Butir!G113" display="9)"/>
    <hyperlink ref="C243" r:id="rId21" location="Butir!G114" display="10)"/>
    <hyperlink ref="C244" r:id="rId22" location="Butir!G115" display="11)"/>
    <hyperlink ref="C129" location="Butir!G58" display="2)"/>
    <hyperlink ref="C162" location="Butir!G86" display="1)"/>
    <hyperlink ref="C167" location="Butir!G87" display="2)"/>
    <hyperlink ref="C172" location="Butir!G88" display="3)"/>
    <hyperlink ref="C182" location="Butir!G90" display="5)"/>
    <hyperlink ref="C187" location="Butir!G91" display="6)"/>
    <hyperlink ref="C192" location="Butir!G92" display="7)"/>
    <hyperlink ref="C203" location="Butir!G95" display="2)"/>
    <hyperlink ref="C213" location="Butir!G97" display="4)"/>
    <hyperlink ref="C218" location="Butir!G98" display="5)"/>
    <hyperlink ref="C224" location="Butir!G100" display="1)"/>
    <hyperlink ref="C234" location="Butir!G102" display="3)"/>
    <hyperlink ref="C245" location="Butir!G105" display="1)"/>
    <hyperlink ref="C250" location="Butir!G106" display="2)"/>
    <hyperlink ref="C255" location="Butir!G107" display="3)"/>
    <hyperlink ref="C260" location="Butir!G108" display="4)"/>
    <hyperlink ref="C262" location="Butir!G109" display="5)"/>
    <hyperlink ref="C264" location="Butir!G110" display="6)"/>
    <hyperlink ref="C266" location="Butir!G111" display="7)"/>
    <hyperlink ref="C268" location="Butir!G112" display="8)"/>
    <hyperlink ref="C270" location="Butir!G113" display="9)"/>
    <hyperlink ref="C274" location="Butir!G115" display="11)"/>
    <hyperlink ref="C272" location="Butir!G114" display="10)"/>
    <hyperlink ref="C298" location="Butir!G126" display="8)"/>
    <hyperlink ref="C293" location="Butir!G125" display="7)"/>
    <hyperlink ref="C288" location="Butir!G124" display="6)"/>
    <hyperlink ref="C286" location="Butir!G123" display="5)"/>
    <hyperlink ref="C284" location="Butir!G122" display="4)"/>
    <hyperlink ref="C282" location="Butir!G121" display="3)"/>
    <hyperlink ref="C280" location="Butir!G120" display="2)"/>
    <hyperlink ref="C278" location="Butir!G119" display="1)"/>
    <hyperlink ref="D306" location="Butir!G130" display="a) "/>
    <hyperlink ref="D310" location="Butir!G131" display="b)"/>
    <hyperlink ref="D314" location="Butir!G132" display="c) "/>
    <hyperlink ref="D324" location="Butir!G136" display="a) "/>
    <hyperlink ref="D328" location="Butir!G137" display="b) "/>
    <hyperlink ref="D332" location="Butir!G138" display="c) "/>
    <hyperlink ref="D336" location="Butir!G139" display="d) "/>
    <hyperlink ref="D340" location="Butir!G140" display="e) "/>
    <hyperlink ref="D345" location="Butir!G142" display="a)"/>
    <hyperlink ref="D349" location="Butir!G143" display="b)"/>
    <hyperlink ref="D353" location="Butir!G144" display="c) "/>
    <hyperlink ref="C358" location="Butir!G146" display="1)"/>
    <hyperlink ref="C362" location="Butir!G147" display="2)"/>
    <hyperlink ref="C366" location="Butir!G148" display="3)"/>
    <hyperlink ref="C370" location="Butir!G149" display="4)"/>
    <hyperlink ref="C376" location="Butir!G152" display="1) "/>
    <hyperlink ref="C380" location="Butir!G153" display="2)"/>
    <hyperlink ref="D386" location="Butir!G156" display="a) "/>
    <hyperlink ref="D388" location="Butir!G157" display="b) "/>
    <hyperlink ref="D390" location="Butir!G158" display="c) "/>
    <hyperlink ref="D392" location="Butir!G159" display="d) "/>
    <hyperlink ref="D394" location="Butir!G160" display="e) "/>
    <hyperlink ref="D409" location="Butir!G167" display="a) "/>
    <hyperlink ref="D414" location="Butir!G168" display="b) "/>
    <hyperlink ref="D416" location="Butir!G169" display="c) "/>
    <hyperlink ref="D418" location="Butir!G170" display="d)"/>
    <hyperlink ref="D420" location="Butir!G171" display="e) "/>
    <hyperlink ref="D422" location="Butir!G172" display="f) "/>
    <hyperlink ref="D424" location="Butir!G173" display="g) "/>
    <hyperlink ref="D426" location="Butir!G174" display="h) "/>
    <hyperlink ref="D431" location="Butir!G175" display="i)"/>
    <hyperlink ref="C434" location="Butir!G177" display="1)"/>
    <hyperlink ref="C435" location="Butir!G178" display="2) "/>
    <hyperlink ref="C437" location="Butir!G179" display="3)"/>
    <hyperlink ref="C438" location="Butir!G180" display="4)"/>
    <hyperlink ref="B439" location="Butir!G182" display="g."/>
    <hyperlink ref="C445" location="Butir!G184" display="1)"/>
    <hyperlink ref="C447" location="Butir!G185" display="2)"/>
    <hyperlink ref="C452" location="Butir!G186" display="3)"/>
    <hyperlink ref="C457" location="Butir!G187" display="4)"/>
    <hyperlink ref="D463" location="Butir!G189" display="a) "/>
    <hyperlink ref="D465" location="Butir!G190" display="b)"/>
    <hyperlink ref="C469" location="Butir!G194" display="1) "/>
    <hyperlink ref="C474" location="Butir!G195" display="2)"/>
    <hyperlink ref="C479" location="Butir!G196" display="3)"/>
    <hyperlink ref="C484" location="Butir!G197" display="4)"/>
    <hyperlink ref="C489" location="Butir!G198" display="5)"/>
    <hyperlink ref="C494" location="Butir!G199" display="6)"/>
    <hyperlink ref="C499" location="Butir!G200" display="7)"/>
    <hyperlink ref="C504" location="Butir!G201" display="8)"/>
    <hyperlink ref="D510" location="Butir!G203" display="a)"/>
    <hyperlink ref="D511" location="Butir!G204" display="b)"/>
    <hyperlink ref="D514" location="Butir!G207" display="a1)"/>
    <hyperlink ref="D515" location="Butir!G208" display="a2)"/>
    <hyperlink ref="D516" location="Butir!G209" display="b)"/>
    <hyperlink ref="D517" location="Butir!G210" display="c)"/>
    <hyperlink ref="D518" location="Butir!G211" display="d1)"/>
    <hyperlink ref="D519" location="Butir!G212" display="d2)"/>
    <hyperlink ref="D520" location="Butir!G213" display="e1)"/>
    <hyperlink ref="D521" location="Butir!G214" display="e2)"/>
    <hyperlink ref="D522" location="Butir!G215" display="f1)"/>
    <hyperlink ref="D523" location="Butir!G216" display="f2)"/>
    <hyperlink ref="C524" location="Butir!G217" display="2)"/>
    <hyperlink ref="C529" location="Butir!G218" display="3)"/>
    <hyperlink ref="C534" location="Butir!G219" display="4)"/>
    <hyperlink ref="D540" location="Butir!G221" display="a)"/>
    <hyperlink ref="D542" location="Butir!G222" display="b)"/>
    <hyperlink ref="D544" location="Butir!G223" display="c)"/>
    <hyperlink ref="D551" location="Butir!G227" display="a)"/>
    <hyperlink ref="D553" location="Butir!G228" display="b)"/>
    <hyperlink ref="D555" location="Butir!G229" display="c)"/>
    <hyperlink ref="D557" location="Butir!G230" display="d)"/>
    <hyperlink ref="D560" location="Butir!G232" display="a)"/>
    <hyperlink ref="D562" location="Butir!G233" display="b)"/>
    <hyperlink ref="D564" location="Butir!G234" display="c)"/>
    <hyperlink ref="D567" location="Butir!G236" display="a)"/>
    <hyperlink ref="D569" location="Butir!G237" display="b)"/>
    <hyperlink ref="D571" location="Butir!G238" display="c)"/>
    <hyperlink ref="C573" location="Butir!G239" display="11)"/>
    <hyperlink ref="C575" location="Butir!G240" display="12)"/>
    <hyperlink ref="D578" location="Butir!G242" display="a)"/>
    <hyperlink ref="D580" location="Butir!G243" display="b)"/>
    <hyperlink ref="D582" location="Butir!G244" display="c)"/>
    <hyperlink ref="D584" location="Butir!G245" display="d)"/>
    <hyperlink ref="D586" location="Butir!G246" display="e)"/>
    <hyperlink ref="D588" location="Butir!G247" display="f)"/>
    <hyperlink ref="D591" location="Butir!G249" display="a)"/>
    <hyperlink ref="D593" location="Butir!G250" display="b)"/>
    <hyperlink ref="D595" location="Butir!G251" display="c)"/>
    <hyperlink ref="D597" location="Butir!G252" display="d)"/>
    <hyperlink ref="D599" location="Butir!G253" display="e)"/>
    <hyperlink ref="D601" location="Butir!G254" display="f)"/>
    <hyperlink ref="C605" location="Butir!G258" display="1)"/>
    <hyperlink ref="C607" location="Butir!G259" display="2)"/>
    <hyperlink ref="C609" location="Butir!G260" display="3)"/>
    <hyperlink ref="C614" location="Butir!G261" display="4)"/>
    <hyperlink ref="C619" location="Butir!G262" display="5)"/>
    <hyperlink ref="C625" location="Butir!G264" display="1)"/>
    <hyperlink ref="C630" location="Butir!G265" display="2)"/>
    <hyperlink ref="C632" location="Butir!G266" display="3)"/>
    <hyperlink ref="C634" location="Butir!G267" display="4)"/>
    <hyperlink ref="C636" location="Butir!G268" display="5)"/>
    <hyperlink ref="C638" location="Butir!G269" display="6)"/>
    <hyperlink ref="C692" location="Butir!G286" display="1)"/>
    <hyperlink ref="C694" location="Butir!G287" display="2)"/>
    <hyperlink ref="C696" location="Butir!G288" display="3)"/>
    <hyperlink ref="C698" location="Butir!G289" display="4)"/>
    <hyperlink ref="C701" location="Butir!G291" display="1)"/>
    <hyperlink ref="C703" location="Butir!G292" display="2)"/>
    <hyperlink ref="C705" location="Butir!G293" display="3)"/>
    <hyperlink ref="C707" location="Butir!G294" display="4)"/>
    <hyperlink ref="C709" location="Butir!G295" display="5)"/>
    <hyperlink ref="B711" location="Butir!G296" display="c."/>
    <hyperlink ref="C717" location="Butir!G298" display="1) "/>
    <hyperlink ref="C719" location="Butir!G299" display="2)"/>
    <hyperlink ref="C721" location="Butir!G300" display="3)"/>
    <hyperlink ref="C723" location="Butir!G301" display="4)"/>
    <hyperlink ref="B725" location="Butir!G302" display="e."/>
    <hyperlink ref="B730" location="Butir!G303" display="f."/>
    <hyperlink ref="B732" location="Butir!G304" display="g."/>
    <hyperlink ref="B734" location="Butir!G305" display="h."/>
    <hyperlink ref="B739" location="Butir!G306" display="i."/>
    <hyperlink ref="C742" location="Butir!G308" display="1)"/>
    <hyperlink ref="C744" location="Butir!G309" display="2)"/>
    <hyperlink ref="C746" location="Butir!G310" display="3)"/>
    <hyperlink ref="C748" location="Butir!G312" display="4)"/>
    <hyperlink ref="B750" location="Butir!G312" display="k."/>
    <hyperlink ref="C756" location="Butir!G314" display="1)"/>
    <hyperlink ref="C758" location="Butir!G315" display="2)"/>
    <hyperlink ref="C760" location="Butir!G316" display="3)"/>
    <hyperlink ref="C762" location="Butir!G317" display="4)"/>
    <hyperlink ref="C764" location="Butir!G318" display="5)"/>
    <hyperlink ref="B766" location="Butir!G319" display="m."/>
    <hyperlink ref="B771" location="Butir!G320" display="n."/>
    <hyperlink ref="C777" location="Butir!G322" display="1)"/>
    <hyperlink ref="C779" location="Butir!G323" display="2)"/>
    <hyperlink ref="B781" location="Butir!G324" display="p."/>
    <hyperlink ref="C784" location="Butir!G326" display="1)"/>
    <hyperlink ref="C786" location="Butir!G327" display="2)"/>
    <hyperlink ref="C788" location="Butir!G328" display="3)"/>
    <hyperlink ref="B790" location="Butir!G329" display="r."/>
    <hyperlink ref="B795" location="Butir!G330" display="s."/>
    <hyperlink ref="B800" location="Butir!G331" display="t."/>
    <hyperlink ref="C803" location="Butir!G333" display="1)"/>
    <hyperlink ref="C805" location="Butir!G334" display="2)"/>
    <hyperlink ref="C807" location="Butir!G335" display="3)"/>
    <hyperlink ref="C809" location="Butir!G336" display="4)"/>
    <hyperlink ref="C811" location="Butir!G337" display="5)"/>
    <hyperlink ref="C813" location="Butir!G338" display="6)"/>
    <hyperlink ref="C815" location="Butir!G339" display="7)"/>
    <hyperlink ref="C817" location="Butir!G340" display="8)"/>
    <hyperlink ref="C819" location="Butir!G341" display="9)"/>
    <hyperlink ref="C821" location="Butir!G342" display="10)"/>
    <hyperlink ref="C824" location="Butir!G344" display="1)"/>
    <hyperlink ref="C826" location="Butir!G345" display="2)"/>
    <hyperlink ref="C828" location="Butir!G346" display="3)"/>
    <hyperlink ref="C830" location="Butir!G347" display="4)"/>
    <hyperlink ref="C832" location="Butir!G348" display="5)"/>
    <hyperlink ref="C834" location="Butir!G349" display="6)"/>
    <hyperlink ref="C836" location="Butir!G350" display="7)"/>
    <hyperlink ref="C838" location="Butir!G351" display="8)"/>
    <hyperlink ref="B840" location="Butir!G352" display="w."/>
    <hyperlink ref="B842" location="Butir!G353" display="x."/>
    <hyperlink ref="B844" location="Butir!G354" display="y."/>
    <hyperlink ref="C847" location="Butir!G356" display="1)"/>
    <hyperlink ref="C849" location="Butir!G357" display="2)"/>
    <hyperlink ref="C851" location="Butir!G358" display="3)"/>
    <hyperlink ref="C853" location="Butir!G359" display="4)"/>
    <hyperlink ref="C855" location="Butir!G360" display="5)"/>
    <hyperlink ref="C857" location="Butir!G361" display="6)"/>
    <hyperlink ref="B859" location="Butir!G362" display="a1."/>
    <hyperlink ref="B861" location="Butir!G363" display="b1."/>
    <hyperlink ref="C864" location="Butir!G365" display="1)"/>
    <hyperlink ref="C866" location="Butir!G366" display="2)"/>
    <hyperlink ref="C318" location="Butir!G134" display="2)"/>
    <hyperlink ref="D397" location="Butir!G162" display="a) "/>
    <hyperlink ref="D402" location="Butir!G163" display="b) "/>
    <hyperlink ref="D404" location="Butir!G164" display="c) "/>
    <hyperlink ref="D406" location="Butir!G165" display="d) "/>
    <hyperlink ref="C546" location="Butir!G224" display="6)"/>
    <hyperlink ref="C548" location="Butir!G225" display="7)"/>
    <hyperlink ref="D642" location="Butir!G272" display="a)"/>
    <hyperlink ref="D647" location="Butir!G273" display="b)"/>
    <hyperlink ref="D652" location="Butir!G274" display="c)"/>
    <hyperlink ref="C657" location="Butir!G275" display="2)"/>
    <hyperlink ref="C662" location="Butir!G276" display="3)"/>
    <hyperlink ref="D668" location="Butir!G278" display="a)"/>
    <hyperlink ref="D673" location="Butir!G279" display="b)"/>
    <hyperlink ref="D678" location="Butir!G280" display="c)"/>
    <hyperlink ref="D683" location="Butir!G281" display="d)"/>
    <hyperlink ref="C688" location="Butir!G282" display="5)"/>
    <hyperlink ref="C436" location="Butir!G178" display="2) "/>
    <hyperlink ref="B28" location="Butir!H19" display="h."/>
    <hyperlink ref="B29" location="Butir!H20" display="i."/>
  </hyperlinks>
  <pageMargins left="0.70866141732283472" right="0.70866141732283472" top="0.39" bottom="0.74803149606299213" header="0.31496062992125984" footer="0.31496062992125984"/>
  <pageSetup paperSize="9" scale="70" fitToHeight="0" orientation="landscape" r:id="rId2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71"/>
  <sheetViews>
    <sheetView showGridLines="0" showRowColHeaders="0" topLeftCell="A117" zoomScale="88" zoomScaleNormal="86" zoomScaleSheetLayoutView="36" workbookViewId="0">
      <selection activeCell="F3" sqref="F3"/>
    </sheetView>
  </sheetViews>
  <sheetFormatPr defaultRowHeight="15" x14ac:dyDescent="0.25"/>
  <cols>
    <col min="1" max="1" width="2.140625" customWidth="1"/>
    <col min="2" max="2" width="5.5703125" style="211" customWidth="1"/>
    <col min="3" max="3" width="2.42578125" style="207" customWidth="1"/>
    <col min="4" max="4" width="4" style="207" customWidth="1"/>
    <col min="5" max="5" width="3.28515625" style="207" customWidth="1"/>
    <col min="6" max="6" width="88.28515625" style="207" customWidth="1"/>
    <col min="7" max="7" width="9.28515625" style="267" customWidth="1"/>
    <col min="8" max="8" width="19.42578125" style="262" customWidth="1"/>
    <col min="9" max="9" width="32.5703125" style="262" customWidth="1"/>
    <col min="10" max="10" width="27.42578125" style="320" customWidth="1"/>
    <col min="11" max="13" width="4.7109375" style="211" customWidth="1"/>
    <col min="14" max="16384" width="9.140625" style="211"/>
  </cols>
  <sheetData>
    <row r="1" spans="1:10" ht="23.25" x14ac:dyDescent="0.35">
      <c r="B1" s="318" t="s">
        <v>1284</v>
      </c>
      <c r="C1" s="318"/>
      <c r="D1" s="318"/>
      <c r="E1" s="318"/>
      <c r="F1" s="318"/>
      <c r="G1" s="318"/>
    </row>
    <row r="3" spans="1:10" ht="15.75" x14ac:dyDescent="0.25">
      <c r="B3" s="319" t="s">
        <v>1</v>
      </c>
      <c r="C3" s="263"/>
      <c r="D3" s="264"/>
      <c r="E3" s="265" t="s">
        <v>5</v>
      </c>
      <c r="F3" s="266" t="s">
        <v>1494</v>
      </c>
    </row>
    <row r="4" spans="1:10" ht="15.75" x14ac:dyDescent="0.25">
      <c r="B4" s="319" t="s">
        <v>2</v>
      </c>
      <c r="C4" s="263"/>
      <c r="D4" s="264"/>
      <c r="E4" s="265" t="s">
        <v>5</v>
      </c>
      <c r="F4" s="266" t="s">
        <v>1494</v>
      </c>
    </row>
    <row r="5" spans="1:10" ht="15.75" x14ac:dyDescent="0.25">
      <c r="B5" s="319" t="s">
        <v>3</v>
      </c>
      <c r="C5" s="263"/>
      <c r="D5" s="264"/>
      <c r="E5" s="265" t="s">
        <v>5</v>
      </c>
      <c r="F5" s="266" t="s">
        <v>1495</v>
      </c>
    </row>
    <row r="6" spans="1:10" ht="15.75" x14ac:dyDescent="0.25">
      <c r="B6" s="319" t="s">
        <v>4</v>
      </c>
      <c r="C6" s="263"/>
      <c r="D6" s="264"/>
      <c r="E6" s="265" t="s">
        <v>5</v>
      </c>
      <c r="F6" s="266" t="s">
        <v>1494</v>
      </c>
    </row>
    <row r="8" spans="1:10" ht="24" thickBot="1" x14ac:dyDescent="0.4">
      <c r="B8" s="206" t="s">
        <v>1450</v>
      </c>
    </row>
    <row r="9" spans="1:10" s="212" customFormat="1" ht="34.5" customHeight="1" x14ac:dyDescent="0.25">
      <c r="A9"/>
      <c r="B9" s="453" t="s">
        <v>1504</v>
      </c>
      <c r="C9" s="454"/>
      <c r="D9" s="454"/>
      <c r="E9" s="454"/>
      <c r="F9" s="454"/>
      <c r="G9" s="455"/>
      <c r="H9" s="262"/>
      <c r="I9" s="262"/>
      <c r="J9" s="320"/>
    </row>
    <row r="10" spans="1:10" s="212" customFormat="1" x14ac:dyDescent="0.25">
      <c r="A10"/>
      <c r="B10" s="213" t="s">
        <v>6</v>
      </c>
      <c r="C10" s="214" t="s">
        <v>1192</v>
      </c>
      <c r="D10" s="214"/>
      <c r="E10" s="214"/>
      <c r="F10" s="214"/>
      <c r="G10" s="268"/>
      <c r="H10" s="262"/>
      <c r="I10" s="262"/>
      <c r="J10" s="320"/>
    </row>
    <row r="11" spans="1:10" s="212" customFormat="1" x14ac:dyDescent="0.25">
      <c r="A11"/>
      <c r="B11" s="213" t="s">
        <v>7</v>
      </c>
      <c r="C11" s="214" t="s">
        <v>1193</v>
      </c>
      <c r="D11" s="214"/>
      <c r="E11" s="214"/>
      <c r="F11" s="214"/>
      <c r="G11" s="268"/>
      <c r="H11" s="262"/>
      <c r="I11" s="262"/>
      <c r="J11" s="320"/>
    </row>
    <row r="12" spans="1:10" s="212" customFormat="1" x14ac:dyDescent="0.25">
      <c r="A12"/>
      <c r="B12" s="213" t="s">
        <v>8</v>
      </c>
      <c r="C12" s="214" t="s">
        <v>1194</v>
      </c>
      <c r="D12" s="214"/>
      <c r="E12" s="214"/>
      <c r="F12" s="214"/>
      <c r="G12" s="268"/>
      <c r="H12" s="262"/>
      <c r="I12" s="262"/>
      <c r="J12" s="320"/>
    </row>
    <row r="13" spans="1:10" s="212" customFormat="1" x14ac:dyDescent="0.25">
      <c r="A13"/>
      <c r="B13" s="213"/>
      <c r="C13" s="214"/>
      <c r="D13" s="214">
        <v>1</v>
      </c>
      <c r="E13" s="214" t="s">
        <v>1163</v>
      </c>
      <c r="F13" s="214" t="s">
        <v>1169</v>
      </c>
      <c r="G13" s="268"/>
      <c r="H13" s="262"/>
      <c r="I13" s="262"/>
      <c r="J13" s="320"/>
    </row>
    <row r="14" spans="1:10" s="212" customFormat="1" x14ac:dyDescent="0.25">
      <c r="A14"/>
      <c r="B14" s="213"/>
      <c r="C14" s="214"/>
      <c r="D14" s="214">
        <v>2</v>
      </c>
      <c r="E14" s="214" t="s">
        <v>1163</v>
      </c>
      <c r="F14" s="214" t="s">
        <v>1170</v>
      </c>
      <c r="G14" s="268"/>
      <c r="H14" s="262"/>
      <c r="I14" s="262"/>
      <c r="J14" s="320"/>
    </row>
    <row r="15" spans="1:10" s="212" customFormat="1" x14ac:dyDescent="0.25">
      <c r="A15"/>
      <c r="B15" s="213"/>
      <c r="C15" s="214"/>
      <c r="D15" s="214">
        <v>3</v>
      </c>
      <c r="E15" s="214" t="s">
        <v>1163</v>
      </c>
      <c r="F15" s="214" t="s">
        <v>1171</v>
      </c>
      <c r="G15" s="268"/>
      <c r="H15" s="262"/>
      <c r="I15" s="262"/>
      <c r="J15" s="320"/>
    </row>
    <row r="16" spans="1:10" s="212" customFormat="1" x14ac:dyDescent="0.25">
      <c r="A16"/>
      <c r="B16" s="213"/>
      <c r="C16" s="214"/>
      <c r="D16" s="214">
        <v>4</v>
      </c>
      <c r="E16" s="214" t="s">
        <v>1163</v>
      </c>
      <c r="F16" s="214" t="s">
        <v>1172</v>
      </c>
      <c r="G16" s="268"/>
      <c r="H16" s="262"/>
      <c r="I16" s="262"/>
      <c r="J16" s="320"/>
    </row>
    <row r="17" spans="1:10" s="212" customFormat="1" x14ac:dyDescent="0.25">
      <c r="A17"/>
      <c r="B17" s="213" t="s">
        <v>9</v>
      </c>
      <c r="C17" s="214" t="s">
        <v>1468</v>
      </c>
      <c r="D17" s="214"/>
      <c r="E17" s="214"/>
      <c r="F17" s="214"/>
      <c r="G17" s="268"/>
      <c r="H17" s="262"/>
      <c r="I17" s="262"/>
      <c r="J17" s="320"/>
    </row>
    <row r="18" spans="1:10" s="212" customFormat="1" x14ac:dyDescent="0.25">
      <c r="A18"/>
      <c r="B18" s="213"/>
      <c r="C18" s="214"/>
      <c r="D18" s="214">
        <v>1</v>
      </c>
      <c r="E18" s="214" t="s">
        <v>1163</v>
      </c>
      <c r="F18" s="214" t="s">
        <v>1469</v>
      </c>
      <c r="G18" s="268"/>
      <c r="H18" s="262"/>
      <c r="I18" s="262"/>
      <c r="J18" s="320"/>
    </row>
    <row r="19" spans="1:10" s="212" customFormat="1" x14ac:dyDescent="0.25">
      <c r="A19"/>
      <c r="B19" s="213"/>
      <c r="C19" s="214"/>
      <c r="D19" s="214">
        <v>2</v>
      </c>
      <c r="E19" s="214" t="s">
        <v>1163</v>
      </c>
      <c r="F19" s="214" t="s">
        <v>1470</v>
      </c>
      <c r="G19" s="268"/>
      <c r="H19" s="262"/>
      <c r="I19" s="262"/>
      <c r="J19" s="320"/>
    </row>
    <row r="20" spans="1:10" s="212" customFormat="1" x14ac:dyDescent="0.25">
      <c r="A20"/>
      <c r="B20" s="213"/>
      <c r="C20" s="214"/>
      <c r="D20" s="214">
        <v>3</v>
      </c>
      <c r="E20" s="214" t="s">
        <v>1163</v>
      </c>
      <c r="F20" s="214" t="s">
        <v>1471</v>
      </c>
      <c r="G20" s="268"/>
      <c r="H20" s="262"/>
      <c r="I20" s="262"/>
      <c r="J20" s="320"/>
    </row>
    <row r="21" spans="1:10" s="212" customFormat="1" ht="32.25" customHeight="1" x14ac:dyDescent="0.25">
      <c r="A21"/>
      <c r="B21" s="216" t="s">
        <v>10</v>
      </c>
      <c r="C21" s="439" t="s">
        <v>1500</v>
      </c>
      <c r="D21" s="439"/>
      <c r="E21" s="439"/>
      <c r="F21" s="439"/>
      <c r="G21" s="440"/>
      <c r="H21" s="262"/>
      <c r="I21" s="262"/>
      <c r="J21" s="320"/>
    </row>
    <row r="22" spans="1:10" s="212" customFormat="1" ht="11.25" customHeight="1" x14ac:dyDescent="0.25">
      <c r="A22"/>
      <c r="B22" s="213"/>
      <c r="C22" s="218"/>
      <c r="D22" s="218"/>
      <c r="E22" s="218"/>
      <c r="F22" s="218"/>
      <c r="G22" s="217"/>
      <c r="H22" s="262"/>
      <c r="I22" s="262"/>
      <c r="J22" s="320"/>
    </row>
    <row r="23" spans="1:10" s="212" customFormat="1" ht="38.25" customHeight="1" x14ac:dyDescent="0.25">
      <c r="A23"/>
      <c r="B23" s="448" t="s">
        <v>1505</v>
      </c>
      <c r="C23" s="449"/>
      <c r="D23" s="449"/>
      <c r="E23" s="449"/>
      <c r="F23" s="449"/>
      <c r="G23" s="450"/>
      <c r="H23" s="262"/>
      <c r="I23" s="262"/>
      <c r="J23" s="320"/>
    </row>
    <row r="24" spans="1:10" s="212" customFormat="1" ht="29.25" customHeight="1" x14ac:dyDescent="0.25">
      <c r="A24"/>
      <c r="B24" s="448" t="s">
        <v>1506</v>
      </c>
      <c r="C24" s="449"/>
      <c r="D24" s="449"/>
      <c r="E24" s="449"/>
      <c r="F24" s="449"/>
      <c r="G24" s="450"/>
      <c r="H24" s="209"/>
      <c r="I24" s="209"/>
      <c r="J24" s="320"/>
    </row>
    <row r="25" spans="1:10" s="212" customFormat="1" ht="19.5" customHeight="1" x14ac:dyDescent="0.25">
      <c r="A25"/>
      <c r="B25" s="448" t="s">
        <v>1517</v>
      </c>
      <c r="C25" s="449"/>
      <c r="D25" s="449"/>
      <c r="E25" s="449"/>
      <c r="F25" s="449"/>
      <c r="G25" s="450"/>
      <c r="H25" s="209"/>
      <c r="I25" s="209"/>
      <c r="J25" s="320"/>
    </row>
    <row r="26" spans="1:10" s="212" customFormat="1" ht="15.75" thickBot="1" x14ac:dyDescent="0.3">
      <c r="A26"/>
      <c r="B26" s="221"/>
      <c r="C26" s="222"/>
      <c r="D26" s="222"/>
      <c r="E26" s="222"/>
      <c r="F26" s="222"/>
      <c r="G26" s="269"/>
      <c r="H26" s="262"/>
      <c r="I26" s="262"/>
      <c r="J26" s="320"/>
    </row>
    <row r="27" spans="1:10" ht="15.75" thickBot="1" x14ac:dyDescent="0.3">
      <c r="B27" s="270"/>
    </row>
    <row r="28" spans="1:10" ht="24.75" customHeight="1" thickBot="1" x14ac:dyDescent="0.3">
      <c r="B28" s="465" t="s">
        <v>1224</v>
      </c>
      <c r="C28" s="466"/>
      <c r="D28" s="466"/>
      <c r="E28" s="466"/>
      <c r="F28" s="466"/>
      <c r="G28" s="316" t="s">
        <v>1173</v>
      </c>
      <c r="H28" s="316" t="s">
        <v>1445</v>
      </c>
      <c r="I28" s="316" t="s">
        <v>1502</v>
      </c>
      <c r="J28" s="321" t="s">
        <v>1449</v>
      </c>
    </row>
    <row r="29" spans="1:10" ht="31.5" customHeight="1" x14ac:dyDescent="0.25">
      <c r="B29" s="317" t="s">
        <v>0</v>
      </c>
      <c r="C29" s="271"/>
      <c r="D29" s="271"/>
      <c r="E29" s="271"/>
      <c r="F29" s="271"/>
      <c r="G29" s="277"/>
    </row>
    <row r="30" spans="1:10" ht="31.5" customHeight="1" x14ac:dyDescent="0.25">
      <c r="B30" s="207"/>
      <c r="C30" s="207" t="s">
        <v>6</v>
      </c>
      <c r="D30" s="207" t="s">
        <v>547</v>
      </c>
      <c r="G30" s="272" t="s">
        <v>1215</v>
      </c>
      <c r="H30" s="262" t="str">
        <f>IF(COUNT(G30)=1,IF(G30&gt;0," ","Data salah"),"Data salah")</f>
        <v>Data salah</v>
      </c>
      <c r="I30" s="255" t="s">
        <v>1503</v>
      </c>
    </row>
    <row r="31" spans="1:10" ht="31.5" customHeight="1" x14ac:dyDescent="0.25">
      <c r="B31" s="207"/>
      <c r="C31" s="207" t="s">
        <v>7</v>
      </c>
      <c r="D31" s="207" t="s">
        <v>147</v>
      </c>
      <c r="G31" s="272"/>
      <c r="H31" s="262" t="str">
        <f>IF(COUNT(G31)=1,(IF(G31&lt;=G30," ","Data salah")),"Data salah")</f>
        <v>Data salah</v>
      </c>
      <c r="I31" s="255"/>
      <c r="J31" s="322">
        <f>IFERROR(G31/G30,0)</f>
        <v>0</v>
      </c>
    </row>
    <row r="32" spans="1:10" ht="31.5" customHeight="1" x14ac:dyDescent="0.25">
      <c r="B32" s="207"/>
      <c r="C32" s="207" t="s">
        <v>8</v>
      </c>
      <c r="D32" s="207" t="s">
        <v>1520</v>
      </c>
      <c r="G32" s="272"/>
      <c r="H32" s="262" t="str">
        <f>IF(COUNT(G32)=1,(IF(G32&lt;=G31," ","Data salah")),"Data salah")</f>
        <v>Data salah</v>
      </c>
      <c r="I32" s="255"/>
      <c r="J32" s="322">
        <f>IFERROR(G32/G30,0)</f>
        <v>0</v>
      </c>
    </row>
    <row r="33" spans="2:10" ht="31.5" customHeight="1" x14ac:dyDescent="0.25">
      <c r="B33" s="207"/>
      <c r="C33" s="207" t="s">
        <v>9</v>
      </c>
      <c r="D33" s="207" t="s">
        <v>11</v>
      </c>
      <c r="G33" s="272"/>
      <c r="H33" s="273" t="str">
        <f>IFERROR(VLOOKUP(G33,YaTidak,3,0),"Data Salah")</f>
        <v>Data Salah</v>
      </c>
      <c r="I33" s="255"/>
      <c r="J33" s="322" t="str">
        <f>IFERROR(VLOOKUP(G33,tabel!$A$1:$B$2,2,0),"isian data belum sesuai")</f>
        <v>isian data belum sesuai</v>
      </c>
    </row>
    <row r="34" spans="2:10" ht="31.5" customHeight="1" x14ac:dyDescent="0.25">
      <c r="B34" s="207"/>
      <c r="C34" s="207" t="s">
        <v>10</v>
      </c>
      <c r="D34" s="207" t="s">
        <v>16</v>
      </c>
      <c r="G34" s="272"/>
      <c r="H34" s="273" t="str">
        <f>IFERROR(VLOOKUP(G34,skala4,3,0),"Data Salah")</f>
        <v>Data Salah</v>
      </c>
      <c r="I34" s="255"/>
      <c r="J34" s="322" t="str">
        <f>IFERROR(VLOOKUP(G34,tabel!$A$3:$B$6,2,0),"isian data belum sesuai")</f>
        <v>isian data belum sesuai</v>
      </c>
    </row>
    <row r="35" spans="2:10" ht="31.5" customHeight="1" x14ac:dyDescent="0.25">
      <c r="B35" s="207"/>
      <c r="C35" s="207" t="s">
        <v>14</v>
      </c>
      <c r="D35" s="207" t="s">
        <v>15</v>
      </c>
      <c r="G35" s="272"/>
      <c r="H35" s="273" t="str">
        <f>IFERROR(VLOOKUP(G35,skala4,3,0),"Data Salah")</f>
        <v>Data Salah</v>
      </c>
      <c r="I35" s="255"/>
      <c r="J35" s="322" t="str">
        <f>IFERROR(VLOOKUP(G35,tabel!$A$3:$B$6,2,0),"isian data belum sesuai")</f>
        <v>isian data belum sesuai</v>
      </c>
    </row>
    <row r="36" spans="2:10" ht="31.5" customHeight="1" x14ac:dyDescent="0.25">
      <c r="B36" s="207"/>
      <c r="C36" s="207" t="s">
        <v>53</v>
      </c>
      <c r="D36" s="207" t="s">
        <v>17</v>
      </c>
      <c r="G36" s="272"/>
      <c r="H36" s="273" t="str">
        <f>IFERROR(VLOOKUP(G36,skala4,3,0),"Data Salah")</f>
        <v>Data Salah</v>
      </c>
      <c r="I36" s="255"/>
      <c r="J36" s="322" t="str">
        <f>IFERROR(VLOOKUP(G36,tabel!$A$3:$B$6,2,0),"isian data belum sesuai")</f>
        <v>isian data belum sesuai</v>
      </c>
    </row>
    <row r="37" spans="2:10" ht="31.5" customHeight="1" x14ac:dyDescent="0.25">
      <c r="B37" s="207"/>
      <c r="C37" s="207" t="s">
        <v>356</v>
      </c>
      <c r="D37" s="207" t="s">
        <v>882</v>
      </c>
      <c r="G37" s="272"/>
      <c r="H37" s="273" t="str">
        <f>IFERROR(VLOOKUP(G37,YaTidak,3,0),"Data Salah")</f>
        <v>Data Salah</v>
      </c>
      <c r="I37" s="255"/>
      <c r="J37" s="322" t="str">
        <f>IFERROR(VLOOKUP(G37,tabel!$A$1:$B$2,2,0),"isian data belum sesuai")</f>
        <v>isian data belum sesuai</v>
      </c>
    </row>
    <row r="38" spans="2:10" ht="31.5" customHeight="1" x14ac:dyDescent="0.25">
      <c r="B38" s="207"/>
      <c r="C38" s="207" t="s">
        <v>358</v>
      </c>
      <c r="D38" s="207" t="s">
        <v>883</v>
      </c>
      <c r="G38" s="272" t="s">
        <v>1215</v>
      </c>
      <c r="H38" s="273" t="str">
        <f>IFERROR(VLOOKUP(G38,YaTidak,3,0),"Data Salah")</f>
        <v>Data Salah</v>
      </c>
      <c r="I38" s="255"/>
      <c r="J38" s="322" t="str">
        <f>IFERROR(VLOOKUP(G38,tabel!$A$1:$B$2,2,0),"isian data belum sesuai")</f>
        <v>isian data belum sesuai</v>
      </c>
    </row>
    <row r="39" spans="2:10" x14ac:dyDescent="0.25">
      <c r="F39" s="274" t="s">
        <v>44</v>
      </c>
      <c r="G39" s="275"/>
      <c r="H39" s="276"/>
      <c r="I39" s="276"/>
      <c r="J39" s="323">
        <f>AVERAGE(J31:J38)</f>
        <v>0</v>
      </c>
    </row>
    <row r="40" spans="2:10" ht="21" customHeight="1" x14ac:dyDescent="0.3">
      <c r="B40" s="315" t="s">
        <v>689</v>
      </c>
      <c r="C40" s="271"/>
      <c r="D40" s="271"/>
      <c r="E40" s="271"/>
      <c r="F40" s="271"/>
      <c r="G40" s="277"/>
    </row>
    <row r="41" spans="2:10" x14ac:dyDescent="0.25">
      <c r="B41" s="442" t="s">
        <v>690</v>
      </c>
      <c r="C41" s="442"/>
      <c r="D41" s="442"/>
      <c r="E41" s="442"/>
      <c r="F41" s="442"/>
    </row>
    <row r="42" spans="2:10" ht="31.5" customHeight="1" x14ac:dyDescent="0.25">
      <c r="B42" s="278"/>
      <c r="C42" s="207" t="s">
        <v>6</v>
      </c>
      <c r="D42" s="207" t="s">
        <v>1211</v>
      </c>
      <c r="G42" s="272"/>
      <c r="H42" s="273" t="str">
        <f>IFERROR(VLOOKUP(G42,YaTidak,3,0),"Data Salah")</f>
        <v>Data Salah</v>
      </c>
      <c r="I42" s="255"/>
      <c r="J42" s="322" t="str">
        <f>IFERROR(VLOOKUP(G42,tabel!$A$1:$B$2,2,0),"isian data belum sesuai")</f>
        <v>isian data belum sesuai</v>
      </c>
    </row>
    <row r="43" spans="2:10" ht="31.5" customHeight="1" x14ac:dyDescent="0.25">
      <c r="B43" s="278"/>
      <c r="D43" s="279" t="s">
        <v>1210</v>
      </c>
      <c r="G43" s="272"/>
      <c r="H43" s="273" t="str">
        <f>IFERROR(VLOOKUP(G43,YaTidak,3,0),"Data Salah")</f>
        <v>Data Salah</v>
      </c>
      <c r="I43" s="255"/>
      <c r="J43" s="322" t="str">
        <f>IFERROR(VLOOKUP(G43,tabel!$A$1:$B$2,2,0),"isian data belum sesuai")</f>
        <v>isian data belum sesuai</v>
      </c>
    </row>
    <row r="44" spans="2:10" ht="31.5" customHeight="1" x14ac:dyDescent="0.25">
      <c r="B44" s="278"/>
      <c r="D44" s="279" t="s">
        <v>1212</v>
      </c>
      <c r="G44" s="272"/>
      <c r="H44" s="273" t="str">
        <f>IFERROR(VLOOKUP(G44,YaTidak,3,0),"Data Salah")</f>
        <v>Data Salah</v>
      </c>
      <c r="I44" s="255"/>
      <c r="J44" s="322" t="str">
        <f>IFERROR(VLOOKUP(G44,tabel!$A$1:$B$2,2,0),"isian data belum sesuai")</f>
        <v>isian data belum sesuai</v>
      </c>
    </row>
    <row r="45" spans="2:10" ht="31.5" customHeight="1" x14ac:dyDescent="0.25">
      <c r="B45" s="278"/>
      <c r="D45" s="279" t="s">
        <v>1213</v>
      </c>
      <c r="G45" s="272"/>
      <c r="H45" s="273" t="str">
        <f>IFERROR(VLOOKUP(G45,YaTidak,3,0),"Data Salah")</f>
        <v>Data Salah</v>
      </c>
      <c r="I45" s="255"/>
      <c r="J45" s="322" t="str">
        <f>IFERROR(VLOOKUP(G45,tabel!$A$1:$B$2,2,0),"isian data belum sesuai")</f>
        <v>isian data belum sesuai</v>
      </c>
    </row>
    <row r="46" spans="2:10" ht="31.5" customHeight="1" x14ac:dyDescent="0.25">
      <c r="B46" s="278"/>
      <c r="D46" s="279" t="s">
        <v>1214</v>
      </c>
      <c r="G46" s="272"/>
      <c r="H46" s="273" t="str">
        <f>IFERROR(VLOOKUP(G46,YaTidak,3,0),"Data Salah")</f>
        <v>Data Salah</v>
      </c>
      <c r="I46" s="255"/>
      <c r="J46" s="322" t="str">
        <f>IFERROR(VLOOKUP(G46,tabel!$A$1:$B$2,2,0),"isian data belum sesuai")</f>
        <v>isian data belum sesuai</v>
      </c>
    </row>
    <row r="47" spans="2:10" ht="31.5" customHeight="1" x14ac:dyDescent="0.25">
      <c r="B47" s="278"/>
      <c r="D47" s="207" t="s">
        <v>1283</v>
      </c>
      <c r="G47" s="272" t="s">
        <v>1215</v>
      </c>
      <c r="H47" s="262" t="str">
        <f>IF(COUNT(G47)=1," ","Data salah")</f>
        <v>Data salah</v>
      </c>
      <c r="I47" s="255"/>
      <c r="J47" s="322">
        <f>IFERROR(IF(G47&gt;5,0,1),"isian data belum sesuai")</f>
        <v>0</v>
      </c>
    </row>
    <row r="48" spans="2:10" ht="31.5" customHeight="1" x14ac:dyDescent="0.25">
      <c r="B48" s="278"/>
      <c r="C48" s="207" t="s">
        <v>7</v>
      </c>
      <c r="D48" s="207" t="s">
        <v>1209</v>
      </c>
      <c r="G48" s="272"/>
      <c r="H48" s="273" t="str">
        <f>IFERROR(VLOOKUP(G48,YaTidak,3,0),"Data Salah")</f>
        <v>Data Salah</v>
      </c>
      <c r="I48" s="255"/>
      <c r="J48" s="322" t="str">
        <f>IFERROR(VLOOKUP(G48,tabel!$A$1:$B$2,2,0),"isian data belum sesuai")</f>
        <v>isian data belum sesuai</v>
      </c>
    </row>
    <row r="49" spans="2:10" ht="31.5" customHeight="1" x14ac:dyDescent="0.25">
      <c r="B49" s="278"/>
      <c r="C49" s="207" t="s">
        <v>8</v>
      </c>
      <c r="D49" s="446" t="s">
        <v>886</v>
      </c>
      <c r="E49" s="446"/>
      <c r="F49" s="447"/>
      <c r="G49" s="272"/>
      <c r="H49" s="273" t="str">
        <f>IFERROR(VLOOKUP(G49,YaTidak,3,0),"Data Salah")</f>
        <v>Data Salah</v>
      </c>
      <c r="I49" s="255"/>
      <c r="J49" s="322" t="str">
        <f>IFERROR(VLOOKUP(G49,tabel!$A$1:$B$2,2,0),"isian data belum sesuai")</f>
        <v>isian data belum sesuai</v>
      </c>
    </row>
    <row r="50" spans="2:10" ht="31.5" customHeight="1" x14ac:dyDescent="0.25">
      <c r="B50" s="278"/>
      <c r="C50" s="207" t="s">
        <v>9</v>
      </c>
      <c r="D50" s="207" t="s">
        <v>887</v>
      </c>
      <c r="G50" s="272"/>
      <c r="H50" s="273" t="str">
        <f>IFERROR(VLOOKUP(G50,YaTidak,3,0),"Data Salah")</f>
        <v>Data Salah</v>
      </c>
      <c r="I50" s="255"/>
      <c r="J50" s="322" t="str">
        <f>IFERROR(VLOOKUP(G50,tabel!$A$1:$B$2,2,0),"isian data belum sesuai")</f>
        <v>isian data belum sesuai</v>
      </c>
    </row>
    <row r="51" spans="2:10" ht="31.5" customHeight="1" x14ac:dyDescent="0.25">
      <c r="B51" s="278"/>
      <c r="C51" s="207" t="s">
        <v>10</v>
      </c>
      <c r="D51" s="207" t="s">
        <v>888</v>
      </c>
      <c r="G51" s="272"/>
      <c r="H51" s="273" t="str">
        <f>IFERROR(VLOOKUP(G51,YaTidak,3,0),"Data Salah")</f>
        <v>Data Salah</v>
      </c>
      <c r="I51" s="255"/>
      <c r="J51" s="322" t="str">
        <f>IFERROR(VLOOKUP(G51,tabel!$A$1:$B$2,2,0),"isian data belum sesuai")</f>
        <v>isian data belum sesuai</v>
      </c>
    </row>
    <row r="52" spans="2:10" ht="31.5" customHeight="1" x14ac:dyDescent="0.25">
      <c r="B52" s="278"/>
      <c r="C52" s="207" t="s">
        <v>14</v>
      </c>
      <c r="D52" s="446" t="s">
        <v>1287</v>
      </c>
      <c r="E52" s="446"/>
      <c r="F52" s="447"/>
      <c r="G52" s="272"/>
      <c r="H52" s="273" t="str">
        <f>IFERROR(VLOOKUP(G52,YaTidak,3,0),"Data Salah")</f>
        <v>Data Salah</v>
      </c>
      <c r="I52" s="255"/>
      <c r="J52" s="322" t="str">
        <f>IFERROR(VLOOKUP(G52,tabel!$A$1:$B$2,2,0),"isian data belum sesuai")</f>
        <v>isian data belum sesuai</v>
      </c>
    </row>
    <row r="53" spans="2:10" ht="49.5" customHeight="1" x14ac:dyDescent="0.25">
      <c r="C53" s="207" t="s">
        <v>53</v>
      </c>
      <c r="D53" s="443" t="s">
        <v>1521</v>
      </c>
      <c r="E53" s="438"/>
      <c r="F53" s="438"/>
      <c r="G53" s="272"/>
      <c r="H53" s="273" t="str">
        <f>IFERROR(VLOOKUP(G53,skala4,3,0),"Data Salah")</f>
        <v>Data Salah</v>
      </c>
      <c r="I53" s="255"/>
      <c r="J53" s="322" t="str">
        <f>IFERROR(VLOOKUP(G53,skala4,2,0),"isian data belum sesuai")</f>
        <v>isian data belum sesuai</v>
      </c>
    </row>
    <row r="54" spans="2:10" ht="7.5" customHeight="1" x14ac:dyDescent="0.25"/>
    <row r="55" spans="2:10" x14ac:dyDescent="0.25">
      <c r="B55" s="442" t="s">
        <v>698</v>
      </c>
      <c r="C55" s="442"/>
      <c r="D55" s="442"/>
      <c r="E55" s="442"/>
      <c r="F55" s="442"/>
    </row>
    <row r="56" spans="2:10" ht="28.5" customHeight="1" x14ac:dyDescent="0.25">
      <c r="B56" s="278"/>
      <c r="C56" s="207" t="s">
        <v>6</v>
      </c>
      <c r="D56" s="280" t="s">
        <v>1292</v>
      </c>
      <c r="G56" s="272" t="s">
        <v>1215</v>
      </c>
      <c r="H56" s="273" t="str">
        <f>IFERROR(VLOOKUP(G56,YaTidak,3,0),"Data Salah")</f>
        <v>Data Salah</v>
      </c>
      <c r="I56" s="255"/>
      <c r="J56" s="322" t="str">
        <f>IFERROR(VLOOKUP(G56,tabel!$A$1:$B$2,2,0),"isian data belum sesuai")</f>
        <v>isian data belum sesuai</v>
      </c>
    </row>
    <row r="57" spans="2:10" ht="18.75" customHeight="1" x14ac:dyDescent="0.25">
      <c r="B57" s="278"/>
      <c r="C57" s="207" t="s">
        <v>7</v>
      </c>
      <c r="D57" s="280" t="s">
        <v>1522</v>
      </c>
      <c r="H57" s="273"/>
      <c r="I57" s="273"/>
      <c r="J57" s="322"/>
    </row>
    <row r="58" spans="2:10" ht="43.5" customHeight="1" x14ac:dyDescent="0.25">
      <c r="B58" s="278" t="s">
        <v>1215</v>
      </c>
      <c r="D58" s="207" t="s">
        <v>1288</v>
      </c>
      <c r="E58" s="443" t="s">
        <v>1523</v>
      </c>
      <c r="F58" s="444"/>
      <c r="G58" s="272" t="s">
        <v>1215</v>
      </c>
      <c r="H58" s="273" t="str">
        <f>IFERROR(VLOOKUP(G58,YaTidak,3,0),"Data sesuai jenjang program")</f>
        <v>Data sesuai jenjang program</v>
      </c>
      <c r="I58" s="255"/>
      <c r="J58" s="322" t="str">
        <f>IFERROR(VLOOKUP(G58,tabel!$A$1:$B$2,2,0),"Data sesuai jenjang program")</f>
        <v>Data sesuai jenjang program</v>
      </c>
    </row>
    <row r="59" spans="2:10" ht="50.25" customHeight="1" x14ac:dyDescent="0.25">
      <c r="B59" s="282"/>
      <c r="D59" s="207" t="s">
        <v>1289</v>
      </c>
      <c r="E59" s="443" t="s">
        <v>1524</v>
      </c>
      <c r="F59" s="444"/>
      <c r="G59" s="272"/>
      <c r="H59" s="273" t="str">
        <f>IFERROR(VLOOKUP(G59,YaTidak,3,0),"Data sesuai jenjang program")</f>
        <v>Data sesuai jenjang program</v>
      </c>
      <c r="I59" s="255"/>
      <c r="J59" s="322" t="str">
        <f>IFERROR(VLOOKUP(G59,tabel!$A$1:$B$2,2,0),"Data sesuai jenjang program")</f>
        <v>Data sesuai jenjang program</v>
      </c>
    </row>
    <row r="60" spans="2:10" ht="51.75" customHeight="1" x14ac:dyDescent="0.25">
      <c r="B60" s="278"/>
      <c r="D60" s="207" t="s">
        <v>1290</v>
      </c>
      <c r="E60" s="443" t="s">
        <v>1525</v>
      </c>
      <c r="F60" s="444"/>
      <c r="G60" s="272" t="s">
        <v>1215</v>
      </c>
      <c r="H60" s="273" t="str">
        <f>IFERROR(VLOOKUP(G60,YaTidak,3,0),"Data sesuai jenjang program")</f>
        <v>Data sesuai jenjang program</v>
      </c>
      <c r="I60" s="255"/>
      <c r="J60" s="322" t="str">
        <f>IFERROR(VLOOKUP(G60,tabel!$A$1:$B$2,2,0),"Data sesuai jenjang program")</f>
        <v>Data sesuai jenjang program</v>
      </c>
    </row>
    <row r="61" spans="2:10" ht="41.25" customHeight="1" x14ac:dyDescent="0.25">
      <c r="B61" s="207"/>
      <c r="C61" s="207" t="s">
        <v>8</v>
      </c>
      <c r="D61" s="438" t="s">
        <v>1409</v>
      </c>
      <c r="E61" s="438"/>
      <c r="F61" s="445"/>
      <c r="G61" s="272" t="s">
        <v>1215</v>
      </c>
      <c r="H61" s="273" t="str">
        <f>IFERROR(VLOOKUP(G61,skala4,3,0),"Data Salah")</f>
        <v>Data Salah</v>
      </c>
      <c r="I61" s="255"/>
      <c r="J61" s="322" t="str">
        <f>IFERROR(VLOOKUP(G61,skala4,2,0),"isian data belum sesuai")</f>
        <v>isian data belum sesuai</v>
      </c>
    </row>
    <row r="62" spans="2:10" ht="33" customHeight="1" x14ac:dyDescent="0.25">
      <c r="B62" s="207"/>
      <c r="C62" s="207" t="s">
        <v>9</v>
      </c>
      <c r="D62" s="438" t="s">
        <v>1526</v>
      </c>
      <c r="E62" s="438"/>
      <c r="F62" s="438"/>
      <c r="G62" s="283"/>
    </row>
    <row r="63" spans="2:10" ht="36.75" customHeight="1" x14ac:dyDescent="0.25">
      <c r="B63" s="207"/>
      <c r="D63" s="207" t="s">
        <v>20</v>
      </c>
      <c r="E63" s="438" t="s">
        <v>1527</v>
      </c>
      <c r="F63" s="438"/>
      <c r="G63" s="272" t="s">
        <v>1215</v>
      </c>
      <c r="H63" s="273" t="str">
        <f>IFERROR(VLOOKUP(G63,YaTidak,3,0),"Data sesuai jenjang program")</f>
        <v>Data sesuai jenjang program</v>
      </c>
      <c r="I63" s="255"/>
      <c r="J63" s="322" t="str">
        <f>IFERROR(VLOOKUP(G63,tabel!$A$1:$B$2,2,0),"Data sesuai jenjang program")</f>
        <v>Data sesuai jenjang program</v>
      </c>
    </row>
    <row r="64" spans="2:10" ht="45" customHeight="1" x14ac:dyDescent="0.25">
      <c r="B64" s="207"/>
      <c r="D64" s="207" t="s">
        <v>21</v>
      </c>
      <c r="E64" s="438" t="s">
        <v>1528</v>
      </c>
      <c r="F64" s="438"/>
      <c r="G64" s="272" t="s">
        <v>1215</v>
      </c>
      <c r="H64" s="273" t="str">
        <f>IFERROR(VLOOKUP(G64,YaTidak,3,0),"Data sesuai jenjang program")</f>
        <v>Data sesuai jenjang program</v>
      </c>
      <c r="I64" s="255"/>
      <c r="J64" s="322" t="str">
        <f>IFERROR(VLOOKUP(G64,tabel!$A$1:$B$2,2,0),"Data sesuai jenjang program")</f>
        <v>Data sesuai jenjang program</v>
      </c>
    </row>
    <row r="65" spans="2:10" ht="36" customHeight="1" x14ac:dyDescent="0.25">
      <c r="B65" s="207"/>
      <c r="D65" s="207" t="s">
        <v>22</v>
      </c>
      <c r="E65" s="438" t="s">
        <v>1529</v>
      </c>
      <c r="F65" s="438"/>
      <c r="G65" s="272" t="s">
        <v>1215</v>
      </c>
      <c r="H65" s="273" t="str">
        <f>IFERROR(VLOOKUP(G65,YaTidak,3,0),"Data sesuai jenjang program")</f>
        <v>Data sesuai jenjang program</v>
      </c>
      <c r="I65" s="255"/>
      <c r="J65" s="322" t="str">
        <f>IFERROR(VLOOKUP(G65,tabel!$A$1:$B$2,2,0),"Data sesuai jenjang program")</f>
        <v>Data sesuai jenjang program</v>
      </c>
    </row>
    <row r="66" spans="2:10" ht="36.75" customHeight="1" x14ac:dyDescent="0.25">
      <c r="B66" s="207"/>
      <c r="D66" s="207" t="s">
        <v>24</v>
      </c>
      <c r="E66" s="438" t="s">
        <v>1530</v>
      </c>
      <c r="F66" s="438"/>
      <c r="G66" s="272" t="s">
        <v>1215</v>
      </c>
      <c r="H66" s="273" t="str">
        <f>IFERROR(VLOOKUP(G66,YaTidak,3,0),"Data sesuai jenjang program")</f>
        <v>Data sesuai jenjang program</v>
      </c>
      <c r="I66" s="255"/>
      <c r="J66" s="322" t="str">
        <f>IFERROR(VLOOKUP(G66,tabel!$A$1:$B$2,2,0),"Data sesuai jenjang program")</f>
        <v>Data sesuai jenjang program</v>
      </c>
    </row>
    <row r="67" spans="2:10" ht="41.25" customHeight="1" x14ac:dyDescent="0.25">
      <c r="B67" s="207"/>
      <c r="C67" s="207" t="s">
        <v>10</v>
      </c>
      <c r="D67" s="438" t="s">
        <v>25</v>
      </c>
      <c r="E67" s="438"/>
      <c r="F67" s="438"/>
      <c r="G67" s="272"/>
      <c r="H67" s="273" t="str">
        <f>IFERROR(VLOOKUP(G67,YaTidak,3,0),"Data Salah")</f>
        <v>Data Salah</v>
      </c>
      <c r="I67" s="255"/>
      <c r="J67" s="322" t="str">
        <f>IFERROR(VLOOKUP(G67,tabel!$A$1:$B$2,2,0),"isian data belum sesuai")</f>
        <v>isian data belum sesuai</v>
      </c>
    </row>
    <row r="68" spans="2:10" ht="37.5" customHeight="1" x14ac:dyDescent="0.25">
      <c r="B68" s="207"/>
      <c r="C68" s="207" t="s">
        <v>14</v>
      </c>
      <c r="D68" s="441" t="s">
        <v>26</v>
      </c>
      <c r="E68" s="441"/>
      <c r="F68" s="441"/>
      <c r="G68" s="272"/>
      <c r="H68" s="273" t="str">
        <f>IFERROR(VLOOKUP(G68,YaTidak,3,0),"Data Salah")</f>
        <v>Data Salah</v>
      </c>
      <c r="I68" s="255"/>
      <c r="J68" s="322" t="str">
        <f>IFERROR(VLOOKUP(G68,tabel!$A$1:$B$2,2,0),"isian data belum sesuai")</f>
        <v>isian data belum sesuai</v>
      </c>
    </row>
    <row r="69" spans="2:10" ht="37.5" customHeight="1" x14ac:dyDescent="0.25">
      <c r="B69" s="207"/>
      <c r="C69" s="207" t="s">
        <v>53</v>
      </c>
      <c r="D69" s="441" t="s">
        <v>115</v>
      </c>
      <c r="E69" s="441"/>
      <c r="F69" s="441"/>
      <c r="G69" s="272"/>
      <c r="H69" s="273" t="str">
        <f>IFERROR(VLOOKUP(G69,YaTidak,3,0),"Data Salah")</f>
        <v>Data Salah</v>
      </c>
      <c r="I69" s="255"/>
      <c r="J69" s="322" t="str">
        <f>IFERROR(VLOOKUP(G69,tabel!$A$1:$B$2,2,0),"isian data belum sesuai")</f>
        <v>isian data belum sesuai</v>
      </c>
    </row>
    <row r="70" spans="2:10" ht="37.5" customHeight="1" x14ac:dyDescent="0.25">
      <c r="B70" s="207"/>
      <c r="C70" s="207" t="s">
        <v>356</v>
      </c>
      <c r="D70" s="280" t="s">
        <v>1291</v>
      </c>
      <c r="E70" s="284"/>
      <c r="F70" s="284"/>
      <c r="G70" s="272"/>
      <c r="H70" s="273" t="str">
        <f>IFERROR(VLOOKUP(G70,YaTidak,3,0),"Data Salah")</f>
        <v>Data Salah</v>
      </c>
      <c r="I70" s="255"/>
      <c r="J70" s="322" t="str">
        <f>IFERROR(VLOOKUP(G70,tabel!$A$1:$B$2,2,0),"isian data belum sesuai")</f>
        <v>isian data belum sesuai</v>
      </c>
    </row>
    <row r="71" spans="2:10" x14ac:dyDescent="0.25">
      <c r="F71" s="274" t="s">
        <v>44</v>
      </c>
      <c r="G71" s="285"/>
      <c r="H71" s="286"/>
      <c r="I71" s="286"/>
      <c r="J71" s="322">
        <f>AVERAGE(J42:J70)</f>
        <v>0</v>
      </c>
    </row>
    <row r="72" spans="2:10" ht="21" customHeight="1" x14ac:dyDescent="0.3">
      <c r="B72" s="315" t="s">
        <v>27</v>
      </c>
      <c r="C72" s="271"/>
      <c r="D72" s="271"/>
      <c r="E72" s="271"/>
      <c r="F72" s="271"/>
      <c r="G72" s="277"/>
    </row>
    <row r="73" spans="2:10" ht="16.5" customHeight="1" x14ac:dyDescent="0.25">
      <c r="C73" s="282" t="s">
        <v>6</v>
      </c>
      <c r="D73" s="282" t="s">
        <v>110</v>
      </c>
      <c r="E73" s="282"/>
      <c r="F73" s="282"/>
    </row>
    <row r="74" spans="2:10" ht="35.25" customHeight="1" x14ac:dyDescent="0.25">
      <c r="D74" s="207" t="s">
        <v>28</v>
      </c>
      <c r="E74" s="438" t="s">
        <v>30</v>
      </c>
      <c r="F74" s="438"/>
      <c r="G74" s="272"/>
      <c r="H74" s="273" t="str">
        <f t="shared" ref="H74:H84" si="0">IFERROR(VLOOKUP(G74,skala4,3,0),"Data Salah")</f>
        <v>Data Salah</v>
      </c>
      <c r="I74" s="255"/>
      <c r="J74" s="322" t="str">
        <f>IFERROR(VLOOKUP(G74,tabel!$A$3:$B$6,2,0),"isian data belum sesuai")</f>
        <v>isian data belum sesuai</v>
      </c>
    </row>
    <row r="75" spans="2:10" ht="35.25" customHeight="1" x14ac:dyDescent="0.25">
      <c r="D75" s="207" t="s">
        <v>21</v>
      </c>
      <c r="E75" s="438" t="s">
        <v>29</v>
      </c>
      <c r="F75" s="438"/>
      <c r="G75" s="272"/>
      <c r="H75" s="273" t="str">
        <f t="shared" si="0"/>
        <v>Data Salah</v>
      </c>
      <c r="I75" s="255"/>
      <c r="J75" s="322" t="str">
        <f>IFERROR(VLOOKUP(G75,tabel!$A$3:$B$6,2,0),"isian data belum sesuai")</f>
        <v>isian data belum sesuai</v>
      </c>
    </row>
    <row r="76" spans="2:10" ht="35.25" customHeight="1" x14ac:dyDescent="0.25">
      <c r="D76" s="207" t="s">
        <v>22</v>
      </c>
      <c r="E76" s="438" t="s">
        <v>31</v>
      </c>
      <c r="F76" s="438"/>
      <c r="G76" s="272"/>
      <c r="H76" s="273" t="str">
        <f t="shared" si="0"/>
        <v>Data Salah</v>
      </c>
      <c r="I76" s="255"/>
      <c r="J76" s="322" t="str">
        <f>IFERROR(VLOOKUP(G76,tabel!$A$3:$B$6,2,0),"isian data belum sesuai")</f>
        <v>isian data belum sesuai</v>
      </c>
    </row>
    <row r="77" spans="2:10" ht="50.25" customHeight="1" x14ac:dyDescent="0.25">
      <c r="D77" s="207" t="s">
        <v>24</v>
      </c>
      <c r="E77" s="438" t="s">
        <v>32</v>
      </c>
      <c r="F77" s="438"/>
      <c r="G77" s="272"/>
      <c r="H77" s="273" t="str">
        <f t="shared" si="0"/>
        <v>Data Salah</v>
      </c>
      <c r="I77" s="255"/>
      <c r="J77" s="322" t="str">
        <f>IFERROR(VLOOKUP(G77,tabel!$A$3:$B$6,2,0),"isian data belum sesuai")</f>
        <v>isian data belum sesuai</v>
      </c>
    </row>
    <row r="78" spans="2:10" ht="35.25" customHeight="1" x14ac:dyDescent="0.25">
      <c r="D78" s="207" t="s">
        <v>33</v>
      </c>
      <c r="E78" s="438" t="s">
        <v>34</v>
      </c>
      <c r="F78" s="438"/>
      <c r="G78" s="272"/>
      <c r="H78" s="273" t="str">
        <f t="shared" si="0"/>
        <v>Data Salah</v>
      </c>
      <c r="I78" s="255"/>
      <c r="J78" s="322" t="str">
        <f>IFERROR(VLOOKUP(G78,tabel!$A$3:$B$6,2,0),"isian data belum sesuai")</f>
        <v>isian data belum sesuai</v>
      </c>
    </row>
    <row r="79" spans="2:10" ht="35.25" customHeight="1" x14ac:dyDescent="0.25">
      <c r="D79" s="207" t="s">
        <v>35</v>
      </c>
      <c r="E79" s="438" t="s">
        <v>36</v>
      </c>
      <c r="F79" s="438"/>
      <c r="G79" s="272"/>
      <c r="H79" s="273" t="str">
        <f t="shared" si="0"/>
        <v>Data Salah</v>
      </c>
      <c r="I79" s="255"/>
      <c r="J79" s="322" t="str">
        <f>IFERROR(VLOOKUP(G79,tabel!$A$3:$B$6,2,0),"isian data belum sesuai")</f>
        <v>isian data belum sesuai</v>
      </c>
    </row>
    <row r="80" spans="2:10" ht="35.25" customHeight="1" x14ac:dyDescent="0.25">
      <c r="D80" s="207" t="s">
        <v>37</v>
      </c>
      <c r="E80" s="438" t="s">
        <v>38</v>
      </c>
      <c r="F80" s="438"/>
      <c r="G80" s="272" t="s">
        <v>1215</v>
      </c>
      <c r="H80" s="273" t="str">
        <f t="shared" si="0"/>
        <v>Data Salah</v>
      </c>
      <c r="I80" s="255"/>
      <c r="J80" s="322" t="str">
        <f>IFERROR(VLOOKUP(G80,tabel!$A$3:$B$6,2,0),"isian data belum sesuai")</f>
        <v>isian data belum sesuai</v>
      </c>
    </row>
    <row r="81" spans="3:10" ht="35.25" customHeight="1" x14ac:dyDescent="0.25">
      <c r="D81" s="207" t="s">
        <v>39</v>
      </c>
      <c r="E81" s="438" t="s">
        <v>40</v>
      </c>
      <c r="F81" s="438"/>
      <c r="G81" s="272"/>
      <c r="H81" s="273" t="str">
        <f t="shared" si="0"/>
        <v>Data Salah</v>
      </c>
      <c r="I81" s="255"/>
      <c r="J81" s="322" t="str">
        <f>IFERROR(VLOOKUP(G81,tabel!$A$3:$B$6,2,0),"isian data belum sesuai")</f>
        <v>isian data belum sesuai</v>
      </c>
    </row>
    <row r="82" spans="3:10" ht="47.25" customHeight="1" x14ac:dyDescent="0.25">
      <c r="D82" s="207" t="s">
        <v>41</v>
      </c>
      <c r="E82" s="438" t="s">
        <v>42</v>
      </c>
      <c r="F82" s="438"/>
      <c r="G82" s="272"/>
      <c r="H82" s="273" t="str">
        <f t="shared" si="0"/>
        <v>Data Salah</v>
      </c>
      <c r="I82" s="255"/>
      <c r="J82" s="322" t="str">
        <f>IFERROR(VLOOKUP(G82,tabel!$A$3:$B$6,2,0),"isian data belum sesuai")</f>
        <v>isian data belum sesuai</v>
      </c>
    </row>
    <row r="83" spans="3:10" ht="35.25" customHeight="1" x14ac:dyDescent="0.25">
      <c r="D83" s="207" t="s">
        <v>144</v>
      </c>
      <c r="E83" s="438" t="s">
        <v>890</v>
      </c>
      <c r="F83" s="438"/>
      <c r="G83" s="272"/>
      <c r="H83" s="273" t="str">
        <f t="shared" si="0"/>
        <v>Data Salah</v>
      </c>
      <c r="I83" s="255"/>
      <c r="J83" s="322" t="str">
        <f>IFERROR(VLOOKUP(G83,tabel!$A$3:$B$6,2,0),"isian data belum sesuai")</f>
        <v>isian data belum sesuai</v>
      </c>
    </row>
    <row r="84" spans="3:10" ht="35.25" customHeight="1" x14ac:dyDescent="0.25">
      <c r="D84" s="207" t="s">
        <v>145</v>
      </c>
      <c r="E84" s="438" t="s">
        <v>891</v>
      </c>
      <c r="F84" s="438"/>
      <c r="G84" s="272"/>
      <c r="H84" s="273" t="str">
        <f t="shared" si="0"/>
        <v>Data Salah</v>
      </c>
      <c r="I84" s="255"/>
      <c r="J84" s="322" t="str">
        <f>IFERROR(VLOOKUP(G84,tabel!$A$3:$B$6,2,0),"isian data belum sesuai")</f>
        <v>isian data belum sesuai</v>
      </c>
    </row>
    <row r="85" spans="3:10" x14ac:dyDescent="0.25">
      <c r="C85" s="282" t="s">
        <v>7</v>
      </c>
      <c r="D85" s="282" t="s">
        <v>118</v>
      </c>
      <c r="E85" s="282"/>
    </row>
    <row r="86" spans="3:10" ht="30.75" customHeight="1" x14ac:dyDescent="0.25">
      <c r="D86" s="207" t="s">
        <v>28</v>
      </c>
      <c r="E86" s="438" t="s">
        <v>1216</v>
      </c>
      <c r="F86" s="438"/>
      <c r="G86" s="272"/>
      <c r="H86" s="262" t="str">
        <f>IF(COUNT(G86)=1,(IF(G86&lt;G30," ","Data salah")),"Data salah")</f>
        <v>Data salah</v>
      </c>
      <c r="I86" s="255"/>
      <c r="J86" s="322">
        <f>IFERROR(G86/$G$30,0)</f>
        <v>0</v>
      </c>
    </row>
    <row r="87" spans="3:10" x14ac:dyDescent="0.25">
      <c r="D87" s="207" t="s">
        <v>21</v>
      </c>
      <c r="E87" s="438" t="s">
        <v>1478</v>
      </c>
      <c r="F87" s="438"/>
    </row>
    <row r="88" spans="3:10" ht="33" customHeight="1" x14ac:dyDescent="0.25">
      <c r="E88" s="451" t="s">
        <v>1477</v>
      </c>
      <c r="F88" s="451"/>
      <c r="G88" s="272" t="s">
        <v>1215</v>
      </c>
      <c r="H88" s="273" t="str">
        <f>IFERROR(VLOOKUP(G88,YaTidak,3,0),"Data Salah")</f>
        <v>Data Salah</v>
      </c>
      <c r="I88" s="255"/>
      <c r="J88" s="322" t="str">
        <f>IFERROR(VLOOKUP(G88,YaTidak,2,0),"isian data belum sesuai")</f>
        <v>isian data belum sesuai</v>
      </c>
    </row>
    <row r="89" spans="3:10" ht="33" customHeight="1" x14ac:dyDescent="0.25">
      <c r="E89" s="451" t="s">
        <v>1479</v>
      </c>
      <c r="F89" s="451"/>
      <c r="G89" s="272" t="s">
        <v>1215</v>
      </c>
      <c r="H89" s="273" t="str">
        <f>IFERROR(VLOOKUP(G89,YaTidak,3,0),"Data Salah")</f>
        <v>Data Salah</v>
      </c>
      <c r="I89" s="255"/>
      <c r="J89" s="322" t="str">
        <f>IFERROR(VLOOKUP(G89,YaTidak,2,0),"isian data belum sesuai")</f>
        <v>isian data belum sesuai</v>
      </c>
    </row>
    <row r="90" spans="3:10" x14ac:dyDescent="0.25">
      <c r="D90" s="207" t="s">
        <v>22</v>
      </c>
      <c r="E90" s="438" t="s">
        <v>166</v>
      </c>
      <c r="F90" s="438"/>
    </row>
    <row r="91" spans="3:10" ht="37.5" customHeight="1" x14ac:dyDescent="0.25">
      <c r="E91" s="207" t="s">
        <v>121</v>
      </c>
      <c r="F91" s="251" t="s">
        <v>130</v>
      </c>
      <c r="G91" s="272"/>
      <c r="H91" s="273" t="str">
        <f t="shared" ref="H91:H101" si="1">IFERROR(VLOOKUP(G91,skala4,3,0),"Data Salah")</f>
        <v>Data Salah</v>
      </c>
      <c r="I91" s="255"/>
      <c r="J91" s="322" t="str">
        <f>IFERROR(VLOOKUP(G91,tabel!$A$3:$B$6,2,0),"isian data belum sesuai")</f>
        <v>isian data belum sesuai</v>
      </c>
    </row>
    <row r="92" spans="3:10" ht="37.5" customHeight="1" x14ac:dyDescent="0.25">
      <c r="E92" s="207" t="s">
        <v>123</v>
      </c>
      <c r="F92" s="251" t="s">
        <v>131</v>
      </c>
      <c r="G92" s="272"/>
      <c r="H92" s="273" t="str">
        <f t="shared" si="1"/>
        <v>Data Salah</v>
      </c>
      <c r="I92" s="255"/>
      <c r="J92" s="322" t="str">
        <f>IFERROR(VLOOKUP(G92,tabel!$A$3:$B$6,2,0),"isian data belum sesuai")</f>
        <v>isian data belum sesuai</v>
      </c>
    </row>
    <row r="93" spans="3:10" ht="37.5" customHeight="1" x14ac:dyDescent="0.25">
      <c r="E93" s="207" t="s">
        <v>125</v>
      </c>
      <c r="F93" s="251" t="s">
        <v>132</v>
      </c>
      <c r="G93" s="272"/>
      <c r="H93" s="273" t="str">
        <f t="shared" si="1"/>
        <v>Data Salah</v>
      </c>
      <c r="I93" s="255"/>
      <c r="J93" s="322" t="str">
        <f>IFERROR(VLOOKUP(G93,tabel!$A$3:$B$6,2,0),"isian data belum sesuai")</f>
        <v>isian data belum sesuai</v>
      </c>
    </row>
    <row r="94" spans="3:10" ht="37.5" customHeight="1" x14ac:dyDescent="0.25">
      <c r="E94" s="207" t="s">
        <v>124</v>
      </c>
      <c r="F94" s="251" t="s">
        <v>133</v>
      </c>
      <c r="G94" s="272"/>
      <c r="H94" s="273" t="str">
        <f t="shared" si="1"/>
        <v>Data Salah</v>
      </c>
      <c r="I94" s="255"/>
      <c r="J94" s="322" t="str">
        <f>IFERROR(VLOOKUP(G94,tabel!$A$3:$B$6,2,0),"isian data belum sesuai")</f>
        <v>isian data belum sesuai</v>
      </c>
    </row>
    <row r="95" spans="3:10" ht="37.5" customHeight="1" x14ac:dyDescent="0.25">
      <c r="E95" s="207" t="s">
        <v>122</v>
      </c>
      <c r="F95" s="251" t="s">
        <v>134</v>
      </c>
      <c r="G95" s="272"/>
      <c r="H95" s="273" t="str">
        <f t="shared" si="1"/>
        <v>Data Salah</v>
      </c>
      <c r="I95" s="255"/>
      <c r="J95" s="322" t="str">
        <f>IFERROR(VLOOKUP(G95,tabel!$A$3:$B$6,2,0),"isian data belum sesuai")</f>
        <v>isian data belum sesuai</v>
      </c>
    </row>
    <row r="96" spans="3:10" ht="37.5" customHeight="1" x14ac:dyDescent="0.25">
      <c r="E96" s="207" t="s">
        <v>126</v>
      </c>
      <c r="F96" s="251" t="s">
        <v>135</v>
      </c>
      <c r="G96" s="272"/>
      <c r="H96" s="273" t="str">
        <f t="shared" si="1"/>
        <v>Data Salah</v>
      </c>
      <c r="I96" s="255"/>
      <c r="J96" s="322" t="str">
        <f>IFERROR(VLOOKUP(G96,tabel!$A$3:$B$6,2,0),"isian data belum sesuai")</f>
        <v>isian data belum sesuai</v>
      </c>
    </row>
    <row r="97" spans="1:10" ht="37.5" customHeight="1" x14ac:dyDescent="0.25">
      <c r="E97" s="207" t="s">
        <v>127</v>
      </c>
      <c r="F97" s="251" t="s">
        <v>136</v>
      </c>
      <c r="G97" s="272"/>
      <c r="H97" s="273" t="str">
        <f t="shared" si="1"/>
        <v>Data Salah</v>
      </c>
      <c r="I97" s="255"/>
      <c r="J97" s="322" t="str">
        <f>IFERROR(VLOOKUP(G97,tabel!$A$3:$B$6,2,0),"isian data belum sesuai")</f>
        <v>isian data belum sesuai</v>
      </c>
    </row>
    <row r="98" spans="1:10" ht="37.5" customHeight="1" x14ac:dyDescent="0.25">
      <c r="E98" s="207" t="s">
        <v>128</v>
      </c>
      <c r="F98" s="251" t="s">
        <v>137</v>
      </c>
      <c r="G98" s="272"/>
      <c r="H98" s="273" t="str">
        <f t="shared" si="1"/>
        <v>Data Salah</v>
      </c>
      <c r="I98" s="255"/>
      <c r="J98" s="322" t="str">
        <f>IFERROR(VLOOKUP(G98,tabel!$A$3:$B$6,2,0),"isian data belum sesuai")</f>
        <v>isian data belum sesuai</v>
      </c>
    </row>
    <row r="99" spans="1:10" ht="37.5" customHeight="1" x14ac:dyDescent="0.25">
      <c r="E99" s="207" t="s">
        <v>129</v>
      </c>
      <c r="F99" s="251" t="s">
        <v>138</v>
      </c>
      <c r="G99" s="272"/>
      <c r="H99" s="273" t="str">
        <f t="shared" si="1"/>
        <v>Data Salah</v>
      </c>
      <c r="I99" s="255"/>
      <c r="J99" s="322" t="str">
        <f>IFERROR(VLOOKUP(G99,tabel!$A$3:$B$6,2,0),"isian data belum sesuai")</f>
        <v>isian data belum sesuai</v>
      </c>
    </row>
    <row r="100" spans="1:10" s="207" customFormat="1" ht="43.5" customHeight="1" x14ac:dyDescent="0.25">
      <c r="A100"/>
      <c r="D100" s="207" t="s">
        <v>24</v>
      </c>
      <c r="E100" s="438" t="s">
        <v>1518</v>
      </c>
      <c r="F100" s="438"/>
      <c r="G100" s="272"/>
      <c r="H100" s="273" t="str">
        <f t="shared" si="1"/>
        <v>Data Salah</v>
      </c>
      <c r="I100" s="255"/>
      <c r="J100" s="322" t="str">
        <f>IFERROR(VLOOKUP(G100,tabel!$A$3:$B$6,2,0),"isian data belum sesuai")</f>
        <v>isian data belum sesuai</v>
      </c>
    </row>
    <row r="101" spans="1:10" ht="39.75" customHeight="1" x14ac:dyDescent="0.25">
      <c r="D101" s="207" t="s">
        <v>33</v>
      </c>
      <c r="E101" s="438" t="s">
        <v>139</v>
      </c>
      <c r="F101" s="438"/>
      <c r="G101" s="272"/>
      <c r="H101" s="273" t="str">
        <f t="shared" si="1"/>
        <v>Data Salah</v>
      </c>
      <c r="I101" s="255"/>
      <c r="J101" s="322" t="str">
        <f>IFERROR(VLOOKUP(G101,tabel!$A$3:$B$6,2,0),"isian data belum sesuai")</f>
        <v>isian data belum sesuai</v>
      </c>
    </row>
    <row r="102" spans="1:10" ht="16.5" customHeight="1" x14ac:dyDescent="0.25">
      <c r="C102" s="282" t="s">
        <v>154</v>
      </c>
      <c r="D102" s="282"/>
      <c r="E102" s="251"/>
      <c r="F102" s="251"/>
      <c r="G102" s="283"/>
    </row>
    <row r="103" spans="1:10" ht="36.75" customHeight="1" x14ac:dyDescent="0.25">
      <c r="D103" s="207" t="s">
        <v>28</v>
      </c>
      <c r="E103" s="207" t="s">
        <v>140</v>
      </c>
      <c r="G103" s="272"/>
      <c r="H103" s="273" t="str">
        <f>IFERROR(VLOOKUP(G103,skala4,3,0),"Data Salah")</f>
        <v>Data Salah</v>
      </c>
      <c r="I103" s="255"/>
      <c r="J103" s="322" t="str">
        <f>IFERROR(VLOOKUP(G103,tabel!$A$3:$B$6,2,0),"isian data belum sesuai")</f>
        <v>isian data belum sesuai</v>
      </c>
    </row>
    <row r="104" spans="1:10" ht="36.75" customHeight="1" x14ac:dyDescent="0.25">
      <c r="D104" s="207" t="s">
        <v>21</v>
      </c>
      <c r="E104" s="438" t="s">
        <v>1208</v>
      </c>
      <c r="F104" s="438"/>
      <c r="G104" s="272"/>
      <c r="H104" s="273" t="str">
        <f>IFERROR(VLOOKUP(G104,skala4,3,0),"Data Salah")</f>
        <v>Data Salah</v>
      </c>
      <c r="I104" s="255"/>
      <c r="J104" s="322" t="str">
        <f>IFERROR(VLOOKUP(G104,tabel!$A$3:$B$6,2,0),"isian data belum sesuai")</f>
        <v>isian data belum sesuai</v>
      </c>
    </row>
    <row r="105" spans="1:10" ht="36.75" customHeight="1" x14ac:dyDescent="0.25">
      <c r="D105" s="207" t="s">
        <v>22</v>
      </c>
      <c r="E105" s="438" t="s">
        <v>1461</v>
      </c>
      <c r="F105" s="438"/>
      <c r="G105" s="272"/>
      <c r="H105" s="273" t="str">
        <f>IFERROR(VLOOKUP(G105,skala3,3,0),"Data Salah")</f>
        <v>Data Salah</v>
      </c>
      <c r="I105" s="255"/>
      <c r="J105" s="322" t="str">
        <f>IFERROR(VLOOKUP(G105,skala3,2,0),"isian data belum sesuai")</f>
        <v>isian data belum sesuai</v>
      </c>
    </row>
    <row r="106" spans="1:10" ht="45.75" customHeight="1" x14ac:dyDescent="0.25">
      <c r="D106" s="207" t="s">
        <v>24</v>
      </c>
      <c r="E106" s="438" t="s">
        <v>143</v>
      </c>
      <c r="F106" s="438"/>
      <c r="G106" s="272"/>
      <c r="H106" s="273" t="str">
        <f>IFERROR(VLOOKUP(G106,skala4,3,0),"Data Salah")</f>
        <v>Data Salah</v>
      </c>
      <c r="I106" s="255"/>
      <c r="J106" s="322" t="str">
        <f>IFERROR(VLOOKUP(G106,skala4,2,0),"isian data belum sesuai")</f>
        <v>isian data belum sesuai</v>
      </c>
    </row>
    <row r="107" spans="1:10" ht="40.5" customHeight="1" x14ac:dyDescent="0.25">
      <c r="D107" s="207" t="s">
        <v>33</v>
      </c>
      <c r="E107" s="438" t="s">
        <v>168</v>
      </c>
      <c r="F107" s="438"/>
      <c r="G107" s="272"/>
      <c r="H107" s="273" t="str">
        <f>IFERROR(VLOOKUP(G107,YaTidak,3,0),"Data Salah")</f>
        <v>Data Salah</v>
      </c>
      <c r="I107" s="255"/>
      <c r="J107" s="322" t="str">
        <f>IFERROR(VLOOKUP(G107,YaTidak,2,0),"isian data belum sesuai")</f>
        <v>isian data belum sesuai</v>
      </c>
    </row>
    <row r="108" spans="1:10" ht="40.5" customHeight="1" x14ac:dyDescent="0.25">
      <c r="D108" s="207" t="s">
        <v>35</v>
      </c>
      <c r="E108" s="438" t="s">
        <v>169</v>
      </c>
      <c r="F108" s="438"/>
      <c r="G108" s="272"/>
      <c r="H108" s="273" t="str">
        <f>IFERROR(VLOOKUP(G108,YaTidak,3,0),"Data Salah")</f>
        <v>Data Salah</v>
      </c>
      <c r="I108" s="255"/>
      <c r="J108" s="322" t="str">
        <f>IFERROR(VLOOKUP(G108,YaTidak,2,0),"isian data belum sesuai")</f>
        <v>isian data belum sesuai</v>
      </c>
    </row>
    <row r="109" spans="1:10" ht="40.5" customHeight="1" x14ac:dyDescent="0.25">
      <c r="D109" s="207" t="s">
        <v>37</v>
      </c>
      <c r="E109" s="438" t="s">
        <v>146</v>
      </c>
      <c r="F109" s="438"/>
      <c r="G109" s="272"/>
      <c r="H109" s="262" t="str">
        <f>IF(COUNT(G109)=1," ","Data salah")</f>
        <v>Data salah</v>
      </c>
      <c r="I109" s="255"/>
      <c r="J109" s="322">
        <f>IF(G109&gt;=16,1,(G109/16))</f>
        <v>0</v>
      </c>
    </row>
    <row r="110" spans="1:10" ht="40.5" customHeight="1" x14ac:dyDescent="0.25">
      <c r="D110" s="207" t="s">
        <v>39</v>
      </c>
      <c r="E110" s="438" t="s">
        <v>1388</v>
      </c>
      <c r="F110" s="438"/>
      <c r="G110" s="272"/>
      <c r="H110" s="273" t="str">
        <f>IFERROR(VLOOKUP(G110,YaTidak,3,0),"Data Salah")</f>
        <v>Data Salah</v>
      </c>
      <c r="I110" s="255"/>
      <c r="J110" s="322" t="str">
        <f>IFERROR(VLOOKUP(G110,YaTidak,2,0),"isian data belum sesuai")</f>
        <v>isian data belum sesuai</v>
      </c>
    </row>
    <row r="111" spans="1:10" ht="37.5" customHeight="1" x14ac:dyDescent="0.25">
      <c r="D111" s="207" t="s">
        <v>41</v>
      </c>
      <c r="E111" s="438" t="s">
        <v>1389</v>
      </c>
      <c r="F111" s="438"/>
      <c r="G111" s="272"/>
      <c r="H111" s="273" t="str">
        <f>IFERROR(VLOOKUP(G111,YaTidak,3,0),"Data Salah")</f>
        <v>Data Salah</v>
      </c>
      <c r="I111" s="255"/>
      <c r="J111" s="322" t="str">
        <f>IFERROR(VLOOKUP(G111,YaTidak,2,0),"isian data belum sesuai")</f>
        <v>isian data belum sesuai</v>
      </c>
    </row>
    <row r="112" spans="1:10" ht="32.25" customHeight="1" x14ac:dyDescent="0.25">
      <c r="D112" s="207" t="s">
        <v>144</v>
      </c>
      <c r="E112" s="438" t="s">
        <v>1392</v>
      </c>
      <c r="F112" s="438"/>
      <c r="G112" s="272"/>
      <c r="H112" s="273" t="str">
        <f>IFERROR(VLOOKUP(G112,YaTidak,3,0),"Data Salah")</f>
        <v>Data Salah</v>
      </c>
      <c r="I112" s="255"/>
      <c r="J112" s="322" t="str">
        <f>IFERROR(VLOOKUP(G112,YaTidak,2,0),"isian data belum sesuai")</f>
        <v>isian data belum sesuai</v>
      </c>
    </row>
    <row r="113" spans="4:10" ht="32.25" customHeight="1" x14ac:dyDescent="0.25">
      <c r="D113" s="207" t="s">
        <v>145</v>
      </c>
      <c r="E113" s="207" t="s">
        <v>152</v>
      </c>
      <c r="G113" s="272"/>
      <c r="H113" s="262" t="str">
        <f>IF(COUNT(G113)=1," ","Data salah")</f>
        <v>Data salah</v>
      </c>
      <c r="I113" s="255"/>
      <c r="J113" s="322">
        <f>IFERROR(IF(G113=8,1,0),"isian data belum sesuai")</f>
        <v>0</v>
      </c>
    </row>
    <row r="114" spans="4:10" ht="32.25" customHeight="1" x14ac:dyDescent="0.25">
      <c r="D114" s="207" t="s">
        <v>150</v>
      </c>
      <c r="E114" s="438" t="s">
        <v>251</v>
      </c>
      <c r="F114" s="438"/>
      <c r="G114" s="272" t="s">
        <v>1215</v>
      </c>
      <c r="H114" s="262" t="str">
        <f>IF(COUNT(G114)=1," ","Data salah")</f>
        <v>Data salah</v>
      </c>
      <c r="I114" s="255"/>
      <c r="J114" s="322">
        <f>IF(G114&lt;=7,1,0)</f>
        <v>0</v>
      </c>
    </row>
    <row r="115" spans="4:10" ht="32.25" customHeight="1" x14ac:dyDescent="0.25">
      <c r="D115" s="207" t="s">
        <v>403</v>
      </c>
      <c r="E115" s="438" t="s">
        <v>153</v>
      </c>
      <c r="F115" s="438"/>
      <c r="G115" s="272"/>
      <c r="H115" s="273" t="str">
        <f>IFERROR(VLOOKUP(G115,YaTidak,3,0),"Data Salah")</f>
        <v>Data Salah</v>
      </c>
      <c r="I115" s="255"/>
      <c r="J115" s="322" t="str">
        <f>IFERROR(VLOOKUP(G115,YaTidak,2,0),"isian data belum sesuai")</f>
        <v>isian data belum sesuai</v>
      </c>
    </row>
    <row r="116" spans="4:10" ht="32.25" customHeight="1" x14ac:dyDescent="0.25">
      <c r="D116" s="207" t="s">
        <v>411</v>
      </c>
      <c r="E116" s="438" t="s">
        <v>253</v>
      </c>
      <c r="F116" s="438"/>
      <c r="G116" s="272"/>
      <c r="H116" s="262" t="str">
        <f>IF(COUNT(G116)=1," ","Data salah")</f>
        <v>Data salah</v>
      </c>
      <c r="I116" s="255"/>
      <c r="J116" s="322">
        <f>IF(G116&gt;=16,1,(G116/16))</f>
        <v>0</v>
      </c>
    </row>
    <row r="117" spans="4:10" ht="32.25" customHeight="1" x14ac:dyDescent="0.25">
      <c r="D117" s="207" t="s">
        <v>702</v>
      </c>
      <c r="E117" s="438" t="s">
        <v>893</v>
      </c>
      <c r="F117" s="438"/>
      <c r="G117" s="272"/>
      <c r="H117" s="273" t="str">
        <f>IFERROR(VLOOKUP(G117,YaTidak,3,0),"Data Salah")</f>
        <v>Data Salah</v>
      </c>
      <c r="I117" s="255"/>
      <c r="J117" s="322" t="str">
        <f>IFERROR(VLOOKUP(G117,YaTidak,2,0),"isian data belum sesuai")</f>
        <v>isian data belum sesuai</v>
      </c>
    </row>
    <row r="118" spans="4:10" ht="32.25" customHeight="1" x14ac:dyDescent="0.25">
      <c r="D118" s="207" t="s">
        <v>704</v>
      </c>
      <c r="E118" s="438" t="s">
        <v>1243</v>
      </c>
      <c r="F118" s="438"/>
      <c r="G118" s="272"/>
      <c r="H118" s="273" t="str">
        <f>IFERROR(VLOOKUP(G118,YaTidak,3,0),"Data Salah")</f>
        <v>Data Salah</v>
      </c>
      <c r="I118" s="255"/>
      <c r="J118" s="322" t="str">
        <f>IFERROR(VLOOKUP(G118,YaTidak,2,0),"isian data belum sesuai")</f>
        <v>isian data belum sesuai</v>
      </c>
    </row>
    <row r="119" spans="4:10" ht="52.5" customHeight="1" x14ac:dyDescent="0.25">
      <c r="D119" s="207" t="s">
        <v>705</v>
      </c>
      <c r="E119" s="438" t="s">
        <v>1410</v>
      </c>
      <c r="F119" s="438"/>
      <c r="G119" s="272"/>
      <c r="H119" s="273" t="str">
        <f>IFERROR(VLOOKUP(G119,skala4,3,0),"Data Salah")</f>
        <v>Data Salah</v>
      </c>
      <c r="I119" s="255"/>
      <c r="J119" s="322" t="str">
        <f>IFERROR(VLOOKUP(G119,skala4,2,0),"isian data belum sesuai")</f>
        <v>isian data belum sesuai</v>
      </c>
    </row>
    <row r="120" spans="4:10" ht="32.25" customHeight="1" x14ac:dyDescent="0.25">
      <c r="D120" s="207" t="s">
        <v>706</v>
      </c>
      <c r="E120" s="438" t="s">
        <v>895</v>
      </c>
      <c r="F120" s="438"/>
      <c r="G120" s="272"/>
      <c r="H120" s="273" t="str">
        <f t="shared" ref="H120:H125" si="2">IFERROR(VLOOKUP(G120,YaTidak,3,0),"Data Salah")</f>
        <v>Data Salah</v>
      </c>
      <c r="I120" s="255"/>
      <c r="J120" s="322" t="str">
        <f t="shared" ref="J120:J125" si="3">IFERROR(VLOOKUP(G120,YaTidak,2,0),"isian data belum sesuai")</f>
        <v>isian data belum sesuai</v>
      </c>
    </row>
    <row r="121" spans="4:10" ht="32.25" customHeight="1" x14ac:dyDescent="0.25">
      <c r="D121" s="207" t="s">
        <v>707</v>
      </c>
      <c r="E121" s="438" t="s">
        <v>896</v>
      </c>
      <c r="F121" s="438"/>
      <c r="G121" s="272"/>
      <c r="H121" s="273" t="str">
        <f t="shared" si="2"/>
        <v>Data Salah</v>
      </c>
      <c r="I121" s="255"/>
      <c r="J121" s="322" t="str">
        <f t="shared" si="3"/>
        <v>isian data belum sesuai</v>
      </c>
    </row>
    <row r="122" spans="4:10" ht="32.25" customHeight="1" x14ac:dyDescent="0.25">
      <c r="D122" s="207" t="s">
        <v>708</v>
      </c>
      <c r="E122" s="438" t="s">
        <v>897</v>
      </c>
      <c r="F122" s="438"/>
      <c r="G122" s="272"/>
      <c r="H122" s="273" t="str">
        <f t="shared" si="2"/>
        <v>Data Salah</v>
      </c>
      <c r="I122" s="255"/>
      <c r="J122" s="322" t="str">
        <f t="shared" si="3"/>
        <v>isian data belum sesuai</v>
      </c>
    </row>
    <row r="123" spans="4:10" ht="32.25" customHeight="1" x14ac:dyDescent="0.25">
      <c r="D123" s="207" t="s">
        <v>709</v>
      </c>
      <c r="E123" s="438" t="s">
        <v>1447</v>
      </c>
      <c r="F123" s="438"/>
      <c r="G123" s="272"/>
      <c r="H123" s="273" t="str">
        <f t="shared" si="2"/>
        <v>Data Salah</v>
      </c>
      <c r="I123" s="255"/>
      <c r="J123" s="322" t="str">
        <f t="shared" si="3"/>
        <v>isian data belum sesuai</v>
      </c>
    </row>
    <row r="124" spans="4:10" ht="42" customHeight="1" x14ac:dyDescent="0.25">
      <c r="D124" s="207" t="s">
        <v>710</v>
      </c>
      <c r="E124" s="438" t="s">
        <v>899</v>
      </c>
      <c r="F124" s="438"/>
      <c r="G124" s="272"/>
      <c r="H124" s="273" t="str">
        <f t="shared" si="2"/>
        <v>Data Salah</v>
      </c>
      <c r="I124" s="255"/>
      <c r="J124" s="322" t="str">
        <f t="shared" si="3"/>
        <v>isian data belum sesuai</v>
      </c>
    </row>
    <row r="125" spans="4:10" ht="32.25" customHeight="1" x14ac:dyDescent="0.25">
      <c r="D125" s="207" t="s">
        <v>711</v>
      </c>
      <c r="E125" s="438" t="s">
        <v>1375</v>
      </c>
      <c r="F125" s="438"/>
      <c r="G125" s="272"/>
      <c r="H125" s="273" t="str">
        <f t="shared" si="2"/>
        <v>Data Salah</v>
      </c>
      <c r="I125" s="255"/>
      <c r="J125" s="322" t="str">
        <f t="shared" si="3"/>
        <v>isian data belum sesuai</v>
      </c>
    </row>
    <row r="126" spans="4:10" ht="15.75" customHeight="1" x14ac:dyDescent="0.25">
      <c r="D126" s="207" t="s">
        <v>1379</v>
      </c>
      <c r="E126" s="438" t="s">
        <v>1376</v>
      </c>
      <c r="F126" s="438"/>
      <c r="G126" s="287"/>
    </row>
    <row r="127" spans="4:10" ht="34.5" customHeight="1" x14ac:dyDescent="0.25">
      <c r="E127" s="207" t="s">
        <v>121</v>
      </c>
      <c r="F127" s="251" t="s">
        <v>1378</v>
      </c>
      <c r="G127" s="272"/>
      <c r="H127" s="273" t="str">
        <f>IFERROR(VLOOKUP(G127,YaTidak,3,0),"Data Salah")</f>
        <v>Data Salah</v>
      </c>
      <c r="I127" s="255"/>
      <c r="J127" s="322" t="str">
        <f>IFERROR(VLOOKUP(G127,YaTidak,2,0),"isian data belum sesuai")</f>
        <v>isian data belum sesuai</v>
      </c>
    </row>
    <row r="128" spans="4:10" ht="34.5" customHeight="1" x14ac:dyDescent="0.25">
      <c r="E128" s="207" t="s">
        <v>123</v>
      </c>
      <c r="F128" s="251" t="s">
        <v>1377</v>
      </c>
      <c r="G128" s="272"/>
      <c r="H128" s="273" t="str">
        <f>IFERROR(VLOOKUP(G128,YaTidak,3,0),"Data Salah")</f>
        <v>Data Salah</v>
      </c>
      <c r="I128" s="255"/>
      <c r="J128" s="322" t="str">
        <f>IFERROR(VLOOKUP(G128,YaTidak,2,0),"isian data belum sesuai")</f>
        <v>isian data belum sesuai</v>
      </c>
    </row>
    <row r="129" spans="3:10" ht="34.5" customHeight="1" x14ac:dyDescent="0.25">
      <c r="D129" s="207" t="s">
        <v>1380</v>
      </c>
      <c r="E129" s="438" t="s">
        <v>1519</v>
      </c>
      <c r="F129" s="438"/>
      <c r="G129" s="272"/>
      <c r="H129" s="273" t="str">
        <f>IFERROR(VLOOKUP(G129,YaTidak,3,0),"Data Salah")</f>
        <v>Data Salah</v>
      </c>
      <c r="I129" s="255"/>
      <c r="J129" s="322" t="str">
        <f>IFERROR(VLOOKUP(G129,YaTidak,2,0),"isian data belum sesuai")</f>
        <v>isian data belum sesuai</v>
      </c>
    </row>
    <row r="130" spans="3:10" ht="34.5" customHeight="1" x14ac:dyDescent="0.25">
      <c r="D130" s="207" t="s">
        <v>1386</v>
      </c>
      <c r="E130" s="438" t="s">
        <v>1387</v>
      </c>
      <c r="F130" s="438"/>
      <c r="G130" s="272"/>
      <c r="H130" s="273" t="str">
        <f>IFERROR(VLOOKUP(G130,YaTidak,3,0),"Data Salah")</f>
        <v>Data Salah</v>
      </c>
      <c r="I130" s="255"/>
      <c r="J130" s="322" t="str">
        <f>IFERROR(VLOOKUP(G130,YaTidak,2,0),"isian data belum sesuai")</f>
        <v>isian data belum sesuai</v>
      </c>
    </row>
    <row r="131" spans="3:10" ht="20.25" customHeight="1" x14ac:dyDescent="0.25">
      <c r="D131" s="207" t="s">
        <v>1390</v>
      </c>
      <c r="E131" s="438" t="s">
        <v>1456</v>
      </c>
      <c r="F131" s="438"/>
      <c r="G131" s="287"/>
    </row>
    <row r="132" spans="3:10" ht="36" customHeight="1" x14ac:dyDescent="0.25">
      <c r="E132" s="207" t="s">
        <v>121</v>
      </c>
      <c r="F132" s="251" t="s">
        <v>1381</v>
      </c>
      <c r="G132" s="272"/>
      <c r="H132" s="273" t="str">
        <f>IFERROR(VLOOKUP(G132,YaTidak,3,0),"Data Salah")</f>
        <v>Data Salah</v>
      </c>
      <c r="I132" s="255"/>
      <c r="J132" s="322" t="str">
        <f>IFERROR(VLOOKUP(G132,YaTidak,2,0),"isian data belum sesuai")</f>
        <v>isian data belum sesuai</v>
      </c>
    </row>
    <row r="133" spans="3:10" ht="36" customHeight="1" x14ac:dyDescent="0.25">
      <c r="E133" s="207" t="s">
        <v>123</v>
      </c>
      <c r="F133" s="251" t="s">
        <v>1382</v>
      </c>
      <c r="G133" s="272"/>
      <c r="H133" s="273" t="str">
        <f>IFERROR(VLOOKUP(G133,YaTidak,3,0),"Data Salah")</f>
        <v>Data Salah</v>
      </c>
      <c r="I133" s="255"/>
      <c r="J133" s="322" t="str">
        <f>IFERROR(VLOOKUP(G133,YaTidak,2,0),"isian data belum sesuai")</f>
        <v>isian data belum sesuai</v>
      </c>
    </row>
    <row r="134" spans="3:10" ht="36" customHeight="1" x14ac:dyDescent="0.25">
      <c r="E134" s="207" t="s">
        <v>121</v>
      </c>
      <c r="F134" s="251" t="s">
        <v>1383</v>
      </c>
      <c r="G134" s="272"/>
      <c r="H134" s="273" t="str">
        <f>IFERROR(VLOOKUP(G134,YaTidak,3,0),"Data Salah")</f>
        <v>Data Salah</v>
      </c>
      <c r="I134" s="255"/>
      <c r="J134" s="322" t="str">
        <f>IFERROR(VLOOKUP(G134,YaTidak,2,0),"isian data belum sesuai")</f>
        <v>isian data belum sesuai</v>
      </c>
    </row>
    <row r="135" spans="3:10" ht="36" customHeight="1" x14ac:dyDescent="0.25">
      <c r="E135" s="207" t="s">
        <v>123</v>
      </c>
      <c r="F135" s="251" t="s">
        <v>1384</v>
      </c>
      <c r="G135" s="272"/>
      <c r="H135" s="273" t="str">
        <f>IFERROR(VLOOKUP(G135,YaTidak,3,0),"Data Salah")</f>
        <v>Data Salah</v>
      </c>
      <c r="I135" s="255"/>
      <c r="J135" s="322" t="str">
        <f>IFERROR(VLOOKUP(G135,YaTidak,2,0),"isian data belum sesuai")</f>
        <v>isian data belum sesuai</v>
      </c>
    </row>
    <row r="136" spans="3:10" ht="36" customHeight="1" x14ac:dyDescent="0.25">
      <c r="D136" s="207" t="s">
        <v>1391</v>
      </c>
      <c r="E136" s="438" t="s">
        <v>1385</v>
      </c>
      <c r="F136" s="438"/>
      <c r="G136" s="272"/>
      <c r="H136" s="273" t="str">
        <f>IFERROR(VLOOKUP(G136,YaTidak,3,0),"Data Salah")</f>
        <v>Data Salah</v>
      </c>
      <c r="I136" s="255"/>
      <c r="J136" s="322" t="str">
        <f>IFERROR(VLOOKUP(G136,YaTidak,2,0),"isian data belum sesuai")</f>
        <v>isian data belum sesuai</v>
      </c>
    </row>
    <row r="137" spans="3:10" x14ac:dyDescent="0.25">
      <c r="C137" s="282" t="s">
        <v>9</v>
      </c>
      <c r="D137" s="282" t="s">
        <v>155</v>
      </c>
      <c r="E137" s="282"/>
      <c r="G137" s="287"/>
    </row>
    <row r="138" spans="3:10" ht="30.75" customHeight="1" x14ac:dyDescent="0.25">
      <c r="D138" s="207" t="s">
        <v>28</v>
      </c>
      <c r="E138" s="438" t="s">
        <v>1531</v>
      </c>
      <c r="F138" s="438"/>
      <c r="G138" s="287"/>
    </row>
    <row r="139" spans="3:10" ht="39.75" customHeight="1" x14ac:dyDescent="0.25">
      <c r="E139" s="207" t="s">
        <v>121</v>
      </c>
      <c r="F139" s="251" t="s">
        <v>712</v>
      </c>
      <c r="G139" s="272"/>
      <c r="H139" s="273" t="str">
        <f>IFERROR(VLOOKUP(G139,YaTidak,3,0),"Data sesuai jenjang program")</f>
        <v>Data sesuai jenjang program</v>
      </c>
      <c r="I139" s="255"/>
      <c r="J139" s="322" t="str">
        <f>IFERROR(VLOOKUP(G139,YaTidak,2,0),"Data sesuai jenjang program")</f>
        <v>Data sesuai jenjang program</v>
      </c>
    </row>
    <row r="140" spans="3:10" ht="39.75" customHeight="1" x14ac:dyDescent="0.25">
      <c r="E140" s="207" t="s">
        <v>123</v>
      </c>
      <c r="F140" s="251" t="s">
        <v>156</v>
      </c>
      <c r="G140" s="272"/>
      <c r="H140" s="273" t="str">
        <f>IFERROR(VLOOKUP(G140,YaTidak,3,0),"Data sesuai jenjang program")</f>
        <v>Data sesuai jenjang program</v>
      </c>
      <c r="I140" s="255"/>
      <c r="J140" s="322" t="str">
        <f>IFERROR(VLOOKUP(G140,YaTidak,2,0),"Data sesuai jenjang program")</f>
        <v>Data sesuai jenjang program</v>
      </c>
    </row>
    <row r="141" spans="3:10" ht="39.75" customHeight="1" x14ac:dyDescent="0.25">
      <c r="E141" s="207" t="s">
        <v>125</v>
      </c>
      <c r="F141" s="251" t="s">
        <v>713</v>
      </c>
      <c r="G141" s="272"/>
      <c r="H141" s="273" t="str">
        <f>IFERROR(VLOOKUP(G141,YaTidak,3,0),"Data sesuai jenjang program")</f>
        <v>Data sesuai jenjang program</v>
      </c>
      <c r="I141" s="255"/>
      <c r="J141" s="322" t="str">
        <f>IFERROR(VLOOKUP(G141,YaTidak,2,0),"Data sesuai jenjang program")</f>
        <v>Data sesuai jenjang program</v>
      </c>
    </row>
    <row r="142" spans="3:10" ht="39.75" customHeight="1" x14ac:dyDescent="0.25">
      <c r="E142" s="207" t="s">
        <v>124</v>
      </c>
      <c r="F142" s="251" t="s">
        <v>714</v>
      </c>
      <c r="G142" s="272"/>
      <c r="H142" s="273" t="str">
        <f>IFERROR(VLOOKUP(G142,YaTidak,3,0),"Data sesuai jenjang program")</f>
        <v>Data sesuai jenjang program</v>
      </c>
      <c r="I142" s="255"/>
      <c r="J142" s="322" t="str">
        <f>IFERROR(VLOOKUP(G142,YaTidak,2,0),"Data sesuai jenjang program")</f>
        <v>Data sesuai jenjang program</v>
      </c>
    </row>
    <row r="143" spans="3:10" ht="39.75" customHeight="1" x14ac:dyDescent="0.25">
      <c r="E143" s="207" t="s">
        <v>122</v>
      </c>
      <c r="F143" s="251" t="s">
        <v>715</v>
      </c>
      <c r="G143" s="272"/>
      <c r="H143" s="273" t="str">
        <f>IFERROR(VLOOKUP(G143,YaTidak,3,0),"Data sesuai jenjang program")</f>
        <v>Data sesuai jenjang program</v>
      </c>
      <c r="I143" s="255"/>
      <c r="J143" s="322" t="str">
        <f>IFERROR(VLOOKUP(G143,YaTidak,2,0),"Data sesuai jenjang program")</f>
        <v>Data sesuai jenjang program</v>
      </c>
    </row>
    <row r="144" spans="3:10" x14ac:dyDescent="0.25">
      <c r="D144" s="207" t="s">
        <v>21</v>
      </c>
      <c r="E144" s="207" t="s">
        <v>160</v>
      </c>
      <c r="G144" s="287"/>
      <c r="H144" s="273"/>
      <c r="I144" s="273"/>
      <c r="J144" s="322"/>
    </row>
    <row r="145" spans="1:10" ht="34.5" customHeight="1" x14ac:dyDescent="0.25">
      <c r="E145" s="207" t="s">
        <v>121</v>
      </c>
      <c r="F145" s="251" t="s">
        <v>157</v>
      </c>
      <c r="G145" s="272"/>
      <c r="H145" s="273" t="str">
        <f>IFERROR(VLOOKUP(G145,YaTidak,3,0),"Data Salah")</f>
        <v>Data Salah</v>
      </c>
      <c r="I145" s="255"/>
      <c r="J145" s="322" t="str">
        <f>IFERROR(VLOOKUP(G145,YaTidak,2,0),"isian data belum sesuai")</f>
        <v>isian data belum sesuai</v>
      </c>
    </row>
    <row r="146" spans="1:10" ht="34.5" customHeight="1" x14ac:dyDescent="0.25">
      <c r="E146" s="207" t="s">
        <v>123</v>
      </c>
      <c r="F146" s="251" t="s">
        <v>158</v>
      </c>
      <c r="G146" s="272"/>
      <c r="H146" s="273" t="str">
        <f>IFERROR(VLOOKUP(G146,YaTidak,3,0),"Data Salah")</f>
        <v>Data Salah</v>
      </c>
      <c r="I146" s="255"/>
      <c r="J146" s="322" t="str">
        <f>IFERROR(VLOOKUP(G146,YaTidak,2,0),"isian data belum sesuai")</f>
        <v>isian data belum sesuai</v>
      </c>
    </row>
    <row r="147" spans="1:10" ht="34.5" customHeight="1" x14ac:dyDescent="0.25">
      <c r="E147" s="207" t="s">
        <v>125</v>
      </c>
      <c r="F147" s="251" t="s">
        <v>159</v>
      </c>
      <c r="G147" s="272"/>
      <c r="H147" s="273" t="str">
        <f>IFERROR(VLOOKUP(G147,YaTidak,3,0),"Data Salah")</f>
        <v>Data Salah</v>
      </c>
      <c r="I147" s="255"/>
      <c r="J147" s="322" t="str">
        <f>IFERROR(VLOOKUP(G147,YaTidak,2,0),"isian data belum sesuai")</f>
        <v>isian data belum sesuai</v>
      </c>
    </row>
    <row r="148" spans="1:10" ht="20.25" customHeight="1" x14ac:dyDescent="0.25">
      <c r="D148" s="207" t="s">
        <v>22</v>
      </c>
      <c r="E148" s="438" t="s">
        <v>161</v>
      </c>
      <c r="F148" s="438"/>
      <c r="G148" s="287"/>
      <c r="H148" s="273"/>
      <c r="I148" s="273"/>
      <c r="J148" s="322"/>
    </row>
    <row r="149" spans="1:10" ht="32.25" customHeight="1" x14ac:dyDescent="0.25">
      <c r="E149" s="207" t="s">
        <v>121</v>
      </c>
      <c r="F149" s="284" t="s">
        <v>162</v>
      </c>
      <c r="G149" s="272"/>
      <c r="H149" s="273" t="str">
        <f>IFERROR(VLOOKUP(G149,YaTidak,3,0),"Data Salah")</f>
        <v>Data Salah</v>
      </c>
      <c r="I149" s="255"/>
      <c r="J149" s="322" t="str">
        <f>IFERROR(VLOOKUP(G149,YaTidak,2,0),"isian data belum sesuai")</f>
        <v>isian data belum sesuai</v>
      </c>
    </row>
    <row r="150" spans="1:10" ht="32.25" customHeight="1" x14ac:dyDescent="0.25">
      <c r="E150" s="207" t="s">
        <v>123</v>
      </c>
      <c r="F150" s="284" t="s">
        <v>163</v>
      </c>
      <c r="G150" s="272"/>
      <c r="H150" s="273" t="str">
        <f>IFERROR(VLOOKUP(G150,YaTidak,3,0),"Data Salah")</f>
        <v>Data Salah</v>
      </c>
      <c r="I150" s="255"/>
      <c r="J150" s="322" t="str">
        <f>IFERROR(VLOOKUP(G150,YaTidak,2,0),"isian data belum sesuai")</f>
        <v>isian data belum sesuai</v>
      </c>
    </row>
    <row r="151" spans="1:10" ht="46.5" customHeight="1" x14ac:dyDescent="0.25">
      <c r="D151" s="207" t="s">
        <v>24</v>
      </c>
      <c r="E151" s="438" t="s">
        <v>164</v>
      </c>
      <c r="F151" s="438"/>
      <c r="G151" s="272"/>
      <c r="H151" s="273" t="str">
        <f>IFERROR(VLOOKUP(G151,YaTidak,3,0),"Data Salah")</f>
        <v>Data Salah</v>
      </c>
      <c r="I151" s="255"/>
      <c r="J151" s="322" t="str">
        <f>IFERROR(VLOOKUP(G151,YaTidak,2,0),"isian data belum sesuai")</f>
        <v>isian data belum sesuai</v>
      </c>
    </row>
    <row r="152" spans="1:10" ht="38.25" customHeight="1" x14ac:dyDescent="0.25">
      <c r="D152" s="207" t="s">
        <v>33</v>
      </c>
      <c r="E152" s="438" t="s">
        <v>902</v>
      </c>
      <c r="F152" s="438"/>
      <c r="G152" s="272"/>
      <c r="H152" s="273" t="str">
        <f>IFERROR(VLOOKUP(G152,YaTidak,3,0),"Data Salah")</f>
        <v>Data Salah</v>
      </c>
      <c r="I152" s="255"/>
      <c r="J152" s="322" t="str">
        <f>IFERROR(VLOOKUP(G152,YaTidak,2,0),"isian data belum sesuai")</f>
        <v>isian data belum sesuai</v>
      </c>
    </row>
    <row r="153" spans="1:10" ht="24" customHeight="1" x14ac:dyDescent="0.25">
      <c r="C153" s="207" t="s">
        <v>10</v>
      </c>
      <c r="D153" s="207" t="s">
        <v>1467</v>
      </c>
      <c r="E153" s="251"/>
      <c r="F153" s="251"/>
      <c r="G153" s="287"/>
    </row>
    <row r="154" spans="1:10" ht="35.25" customHeight="1" x14ac:dyDescent="0.25">
      <c r="D154" s="288" t="s">
        <v>1463</v>
      </c>
      <c r="E154" s="207" t="s">
        <v>129</v>
      </c>
      <c r="F154" s="289" t="s">
        <v>1465</v>
      </c>
      <c r="G154" s="272"/>
      <c r="H154" s="273" t="str">
        <f>IFERROR(VLOOKUP(G154,skala3,3,0),"Data Salah")</f>
        <v>Data Salah</v>
      </c>
      <c r="I154" s="255"/>
      <c r="J154" s="322" t="str">
        <f>IFERROR(VLOOKUP(G154,skala3,2,0),"isian data belum sesuai")</f>
        <v>isian data belum sesuai</v>
      </c>
    </row>
    <row r="155" spans="1:10" ht="35.25" customHeight="1" x14ac:dyDescent="0.25">
      <c r="E155" s="207" t="s">
        <v>1394</v>
      </c>
      <c r="F155" s="207" t="s">
        <v>1395</v>
      </c>
      <c r="G155" s="272"/>
      <c r="H155" s="273" t="str">
        <f>IFERROR(VLOOKUP(G155,YaTidak,3,0),"Data Salah")</f>
        <v>Data Salah</v>
      </c>
      <c r="I155" s="255"/>
      <c r="J155" s="322" t="str">
        <f>IFERROR(VLOOKUP(G155,YaTidak,2,0),"isian data belum sesuai")</f>
        <v>isian data belum sesuai</v>
      </c>
    </row>
    <row r="156" spans="1:10" ht="35.25" customHeight="1" x14ac:dyDescent="0.25">
      <c r="E156" s="207" t="s">
        <v>1466</v>
      </c>
      <c r="F156" s="289" t="s">
        <v>1462</v>
      </c>
      <c r="G156" s="272"/>
      <c r="H156" s="273" t="str">
        <f>IFERROR(VLOOKUP(G156,skala3,3,0),"Data Salah")</f>
        <v>Data Salah</v>
      </c>
      <c r="I156" s="255"/>
      <c r="J156" s="322" t="str">
        <f>IFERROR(VLOOKUP(G156,skala3,2,0),"isian data belum sesuai")</f>
        <v>isian data belum sesuai</v>
      </c>
    </row>
    <row r="157" spans="1:10" ht="35.25" customHeight="1" x14ac:dyDescent="0.25">
      <c r="D157" s="288" t="s">
        <v>1464</v>
      </c>
      <c r="E157" s="438" t="s">
        <v>1393</v>
      </c>
      <c r="F157" s="438"/>
      <c r="G157" s="272"/>
      <c r="H157" s="273" t="str">
        <f>IFERROR(VLOOKUP(G157,YaTidak,3,0),"Data Salah")</f>
        <v>Data Salah</v>
      </c>
      <c r="I157" s="255"/>
      <c r="J157" s="322" t="str">
        <f>IFERROR(VLOOKUP(G157,YaTidak,2,0),"isian data belum sesuai")</f>
        <v>isian data belum sesuai</v>
      </c>
    </row>
    <row r="158" spans="1:10" ht="46.5" customHeight="1" x14ac:dyDescent="0.25">
      <c r="C158" s="207" t="s">
        <v>14</v>
      </c>
      <c r="D158" s="438" t="s">
        <v>1396</v>
      </c>
      <c r="E158" s="438"/>
      <c r="F158" s="438"/>
      <c r="G158" s="272"/>
      <c r="H158" s="273" t="str">
        <f>IFERROR(VLOOKUP(G158,YaTidak,3,0),"Data Salah")</f>
        <v>Data Salah</v>
      </c>
      <c r="I158" s="255"/>
      <c r="J158" s="322" t="str">
        <f>IFERROR(VLOOKUP(G158,YaTidak,2,0),"isian data belum sesuai")</f>
        <v>isian data belum sesuai</v>
      </c>
    </row>
    <row r="159" spans="1:10" s="292" customFormat="1" x14ac:dyDescent="0.25">
      <c r="A159"/>
      <c r="B159" s="290"/>
      <c r="C159" s="207"/>
      <c r="D159" s="207"/>
      <c r="E159" s="207"/>
      <c r="F159" s="274" t="s">
        <v>44</v>
      </c>
      <c r="G159" s="291"/>
      <c r="H159" s="286"/>
      <c r="I159" s="286"/>
      <c r="J159" s="322">
        <f>AVERAGE(J74:J158)</f>
        <v>0</v>
      </c>
    </row>
    <row r="160" spans="1:10" ht="21" customHeight="1" x14ac:dyDescent="0.3">
      <c r="B160" s="315" t="s">
        <v>170</v>
      </c>
      <c r="C160" s="271"/>
      <c r="D160" s="271"/>
      <c r="E160" s="271"/>
      <c r="F160" s="271"/>
      <c r="G160" s="277"/>
    </row>
    <row r="161" spans="3:10" x14ac:dyDescent="0.25">
      <c r="C161" s="282" t="s">
        <v>6</v>
      </c>
      <c r="D161" s="282" t="s">
        <v>171</v>
      </c>
      <c r="G161" s="287"/>
    </row>
    <row r="162" spans="3:10" ht="26.25" customHeight="1" x14ac:dyDescent="0.25">
      <c r="D162" s="207" t="s">
        <v>28</v>
      </c>
      <c r="E162" s="207" t="s">
        <v>172</v>
      </c>
      <c r="G162" s="272"/>
      <c r="H162" s="273" t="str">
        <f t="shared" ref="H162:H168" si="4">IFERROR(VLOOKUP(G162,skala4,3,0),"Data Salah")</f>
        <v>Data Salah</v>
      </c>
      <c r="I162" s="255"/>
      <c r="J162" s="322" t="str">
        <f t="shared" ref="J162:J168" si="5">IFERROR(VLOOKUP(G162,skala4,2,0),"isian data belum sesuai")</f>
        <v>isian data belum sesuai</v>
      </c>
    </row>
    <row r="163" spans="3:10" ht="26.25" customHeight="1" x14ac:dyDescent="0.25">
      <c r="D163" s="207" t="s">
        <v>21</v>
      </c>
      <c r="E163" s="207" t="s">
        <v>173</v>
      </c>
      <c r="G163" s="272"/>
      <c r="H163" s="273" t="str">
        <f t="shared" si="4"/>
        <v>Data Salah</v>
      </c>
      <c r="I163" s="255"/>
      <c r="J163" s="322" t="str">
        <f t="shared" si="5"/>
        <v>isian data belum sesuai</v>
      </c>
    </row>
    <row r="164" spans="3:10" ht="26.25" customHeight="1" x14ac:dyDescent="0.25">
      <c r="D164" s="207" t="s">
        <v>22</v>
      </c>
      <c r="E164" s="207" t="s">
        <v>174</v>
      </c>
      <c r="G164" s="272"/>
      <c r="H164" s="273" t="str">
        <f t="shared" si="4"/>
        <v>Data Salah</v>
      </c>
      <c r="I164" s="255"/>
      <c r="J164" s="322" t="str">
        <f t="shared" si="5"/>
        <v>isian data belum sesuai</v>
      </c>
    </row>
    <row r="165" spans="3:10" ht="26.25" customHeight="1" x14ac:dyDescent="0.25">
      <c r="D165" s="207" t="s">
        <v>24</v>
      </c>
      <c r="E165" s="207" t="s">
        <v>175</v>
      </c>
      <c r="G165" s="272"/>
      <c r="H165" s="273" t="str">
        <f t="shared" si="4"/>
        <v>Data Salah</v>
      </c>
      <c r="I165" s="255"/>
      <c r="J165" s="322" t="str">
        <f t="shared" si="5"/>
        <v>isian data belum sesuai</v>
      </c>
    </row>
    <row r="166" spans="3:10" ht="26.25" customHeight="1" x14ac:dyDescent="0.25">
      <c r="D166" s="207" t="s">
        <v>33</v>
      </c>
      <c r="E166" s="207" t="s">
        <v>176</v>
      </c>
      <c r="G166" s="272"/>
      <c r="H166" s="273" t="str">
        <f t="shared" si="4"/>
        <v>Data Salah</v>
      </c>
      <c r="I166" s="255"/>
      <c r="J166" s="322" t="str">
        <f t="shared" si="5"/>
        <v>isian data belum sesuai</v>
      </c>
    </row>
    <row r="167" spans="3:10" ht="26.25" customHeight="1" x14ac:dyDescent="0.25">
      <c r="D167" s="207" t="s">
        <v>35</v>
      </c>
      <c r="E167" s="207" t="s">
        <v>177</v>
      </c>
      <c r="G167" s="272"/>
      <c r="H167" s="273" t="str">
        <f t="shared" si="4"/>
        <v>Data Salah</v>
      </c>
      <c r="I167" s="255"/>
      <c r="J167" s="322" t="str">
        <f t="shared" si="5"/>
        <v>isian data belum sesuai</v>
      </c>
    </row>
    <row r="168" spans="3:10" ht="26.25" customHeight="1" x14ac:dyDescent="0.25">
      <c r="D168" s="207" t="s">
        <v>37</v>
      </c>
      <c r="E168" s="207" t="s">
        <v>178</v>
      </c>
      <c r="G168" s="272"/>
      <c r="H168" s="273" t="str">
        <f t="shared" si="4"/>
        <v>Data Salah</v>
      </c>
      <c r="I168" s="255"/>
      <c r="J168" s="322" t="str">
        <f t="shared" si="5"/>
        <v>isian data belum sesuai</v>
      </c>
    </row>
    <row r="169" spans="3:10" x14ac:dyDescent="0.25">
      <c r="C169" s="282" t="s">
        <v>7</v>
      </c>
      <c r="D169" s="282" t="s">
        <v>179</v>
      </c>
      <c r="G169" s="287"/>
    </row>
    <row r="170" spans="3:10" ht="29.25" customHeight="1" x14ac:dyDescent="0.25">
      <c r="D170" s="207" t="s">
        <v>28</v>
      </c>
      <c r="E170" s="207" t="s">
        <v>180</v>
      </c>
      <c r="G170" s="272"/>
      <c r="H170" s="273" t="str">
        <f>IFERROR(VLOOKUP(G170,skala4,3,0),"Data Salah")</f>
        <v>Data Salah</v>
      </c>
      <c r="I170" s="255"/>
      <c r="J170" s="322" t="str">
        <f>IFERROR(VLOOKUP(G170,skala4,2,0),"isian data belum sesuai")</f>
        <v>isian data belum sesuai</v>
      </c>
    </row>
    <row r="171" spans="3:10" ht="29.25" customHeight="1" x14ac:dyDescent="0.25">
      <c r="D171" s="207" t="s">
        <v>21</v>
      </c>
      <c r="E171" s="207" t="s">
        <v>181</v>
      </c>
      <c r="G171" s="272"/>
      <c r="H171" s="273" t="str">
        <f>IFERROR(VLOOKUP(G171,skala4,3,0),"Data Salah")</f>
        <v>Data Salah</v>
      </c>
      <c r="I171" s="255"/>
      <c r="J171" s="322" t="str">
        <f>IFERROR(VLOOKUP(G171,skala4,2,0),"isian data belum sesuai")</f>
        <v>isian data belum sesuai</v>
      </c>
    </row>
    <row r="172" spans="3:10" ht="29.25" customHeight="1" x14ac:dyDescent="0.25">
      <c r="D172" s="207" t="s">
        <v>22</v>
      </c>
      <c r="E172" s="207" t="s">
        <v>182</v>
      </c>
      <c r="G172" s="272"/>
      <c r="H172" s="273" t="str">
        <f>IFERROR(VLOOKUP(G172,skala4,3,0),"Data Salah")</f>
        <v>Data Salah</v>
      </c>
      <c r="I172" s="255"/>
      <c r="J172" s="322" t="str">
        <f>IFERROR(VLOOKUP(G172,skala4,2,0),"isian data belum sesuai")</f>
        <v>isian data belum sesuai</v>
      </c>
    </row>
    <row r="173" spans="3:10" ht="38.25" customHeight="1" x14ac:dyDescent="0.25">
      <c r="D173" s="207" t="s">
        <v>24</v>
      </c>
      <c r="E173" s="438" t="s">
        <v>183</v>
      </c>
      <c r="F173" s="438"/>
      <c r="G173" s="272"/>
      <c r="H173" s="273" t="str">
        <f>IFERROR(VLOOKUP(G173,skala4,3,0),"Data Salah")</f>
        <v>Data Salah</v>
      </c>
      <c r="I173" s="255"/>
      <c r="J173" s="322" t="str">
        <f>IFERROR(VLOOKUP(G173,skala4,2,0),"isian data belum sesuai")</f>
        <v>isian data belum sesuai</v>
      </c>
    </row>
    <row r="174" spans="3:10" ht="29.25" customHeight="1" x14ac:dyDescent="0.25">
      <c r="D174" s="207" t="s">
        <v>33</v>
      </c>
      <c r="E174" s="207" t="s">
        <v>192</v>
      </c>
      <c r="G174" s="272"/>
      <c r="H174" s="273" t="str">
        <f>IFERROR(VLOOKUP(G174,YaTidak,3,0),"Data Salah")</f>
        <v>Data Salah</v>
      </c>
      <c r="I174" s="255"/>
      <c r="J174" s="322" t="str">
        <f>IFERROR(VLOOKUP(G174,YaTidak,2,0),"isian data belum sesuai")</f>
        <v>isian data belum sesuai</v>
      </c>
    </row>
    <row r="175" spans="3:10" x14ac:dyDescent="0.25">
      <c r="C175" s="282" t="s">
        <v>8</v>
      </c>
      <c r="D175" s="282" t="s">
        <v>184</v>
      </c>
      <c r="G175" s="287"/>
    </row>
    <row r="176" spans="3:10" ht="32.25" customHeight="1" x14ac:dyDescent="0.25">
      <c r="D176" s="207" t="s">
        <v>28</v>
      </c>
      <c r="E176" s="438" t="s">
        <v>1196</v>
      </c>
      <c r="F176" s="438"/>
      <c r="G176" s="272"/>
      <c r="H176" s="273" t="str">
        <f>IFERROR(VLOOKUP(G176,skala4,3,0),"Data Salah")</f>
        <v>Data Salah</v>
      </c>
      <c r="I176" s="255"/>
      <c r="J176" s="322" t="str">
        <f>IFERROR(VLOOKUP(G176,skala4,2,0),"isian data belum sesuai")</f>
        <v>isian data belum sesuai</v>
      </c>
    </row>
    <row r="177" spans="3:10" ht="32.25" customHeight="1" x14ac:dyDescent="0.25">
      <c r="D177" s="207" t="s">
        <v>21</v>
      </c>
      <c r="E177" s="438" t="s">
        <v>185</v>
      </c>
      <c r="F177" s="438"/>
      <c r="G177" s="272"/>
      <c r="H177" s="273" t="str">
        <f>IFERROR(VLOOKUP(G177,skala4,3,0),"Data Salah")</f>
        <v>Data Salah</v>
      </c>
      <c r="I177" s="255"/>
      <c r="J177" s="322" t="str">
        <f>IFERROR(VLOOKUP(G177,skala4,2,0),"isian data belum sesuai")</f>
        <v>isian data belum sesuai</v>
      </c>
    </row>
    <row r="178" spans="3:10" ht="32.25" customHeight="1" x14ac:dyDescent="0.25">
      <c r="D178" s="207" t="s">
        <v>22</v>
      </c>
      <c r="E178" s="438" t="s">
        <v>186</v>
      </c>
      <c r="F178" s="438"/>
      <c r="G178" s="272"/>
      <c r="H178" s="273" t="str">
        <f>IFERROR(VLOOKUP(G178,skala4,3,0),"Data Salah")</f>
        <v>Data Salah</v>
      </c>
      <c r="I178" s="255"/>
      <c r="J178" s="322" t="str">
        <f>IFERROR(VLOOKUP(G178,skala4,2,0),"isian data belum sesuai")</f>
        <v>isian data belum sesuai</v>
      </c>
    </row>
    <row r="179" spans="3:10" ht="32.25" customHeight="1" x14ac:dyDescent="0.25">
      <c r="D179" s="207" t="s">
        <v>24</v>
      </c>
      <c r="E179" s="438" t="s">
        <v>1397</v>
      </c>
      <c r="F179" s="438"/>
      <c r="G179" s="272"/>
      <c r="H179" s="273" t="str">
        <f>IFERROR(VLOOKUP(G179,skala4,3,0),"Data Salah")</f>
        <v>Data Salah</v>
      </c>
      <c r="I179" s="255"/>
      <c r="J179" s="322" t="str">
        <f>IFERROR(VLOOKUP(G179,skala4,2,0),"isian data belum sesuai")</f>
        <v>isian data belum sesuai</v>
      </c>
    </row>
    <row r="180" spans="3:10" ht="32.25" customHeight="1" x14ac:dyDescent="0.25">
      <c r="D180" s="207" t="s">
        <v>33</v>
      </c>
      <c r="E180" s="438" t="s">
        <v>1398</v>
      </c>
      <c r="F180" s="438"/>
      <c r="G180" s="272"/>
      <c r="H180" s="273" t="str">
        <f>IFERROR(VLOOKUP(G180,skala4,3,0),"Data Salah")</f>
        <v>Data Salah</v>
      </c>
      <c r="I180" s="255"/>
      <c r="J180" s="322" t="str">
        <f>IFERROR(VLOOKUP(G180,skala4,2,0),"isian data belum sesuai")</f>
        <v>isian data belum sesuai</v>
      </c>
    </row>
    <row r="181" spans="3:10" x14ac:dyDescent="0.25">
      <c r="C181" s="282" t="s">
        <v>9</v>
      </c>
      <c r="D181" s="282" t="s">
        <v>188</v>
      </c>
      <c r="G181" s="287"/>
    </row>
    <row r="182" spans="3:10" ht="38.25" customHeight="1" x14ac:dyDescent="0.25">
      <c r="D182" s="207" t="s">
        <v>28</v>
      </c>
      <c r="E182" s="438" t="s">
        <v>189</v>
      </c>
      <c r="F182" s="438"/>
      <c r="G182" s="272"/>
      <c r="H182" s="273" t="str">
        <f>IFERROR(VLOOKUP(G182,skala4,3,0),"Data Salah")</f>
        <v>Data Salah</v>
      </c>
      <c r="I182" s="255"/>
      <c r="J182" s="322" t="str">
        <f>IFERROR(VLOOKUP(G182,skala4,2,0),"isian data belum sesuai")</f>
        <v>isian data belum sesuai</v>
      </c>
    </row>
    <row r="183" spans="3:10" ht="38.25" customHeight="1" x14ac:dyDescent="0.25">
      <c r="D183" s="207" t="s">
        <v>21</v>
      </c>
      <c r="E183" s="438" t="s">
        <v>190</v>
      </c>
      <c r="F183" s="438"/>
      <c r="G183" s="272"/>
      <c r="H183" s="273" t="str">
        <f>IFERROR(VLOOKUP(G183,skala4,3,0),"Data Salah")</f>
        <v>Data Salah</v>
      </c>
      <c r="I183" s="255"/>
      <c r="J183" s="322" t="str">
        <f>IFERROR(VLOOKUP(G183,skala4,2,0),"isian data belum sesuai")</f>
        <v>isian data belum sesuai</v>
      </c>
    </row>
    <row r="184" spans="3:10" ht="38.25" customHeight="1" x14ac:dyDescent="0.25">
      <c r="D184" s="207" t="s">
        <v>22</v>
      </c>
      <c r="E184" s="438" t="s">
        <v>191</v>
      </c>
      <c r="F184" s="438"/>
      <c r="G184" s="272"/>
      <c r="H184" s="273" t="str">
        <f>IFERROR(VLOOKUP(G184,skala4,3,0),"Data Salah")</f>
        <v>Data Salah</v>
      </c>
      <c r="I184" s="255"/>
      <c r="J184" s="322" t="str">
        <f>IFERROR(VLOOKUP(G184,skala4,2,0),"isian data belum sesuai")</f>
        <v>isian data belum sesuai</v>
      </c>
    </row>
    <row r="185" spans="3:10" ht="38.25" customHeight="1" x14ac:dyDescent="0.25">
      <c r="D185" s="207" t="s">
        <v>24</v>
      </c>
      <c r="E185" s="438" t="s">
        <v>255</v>
      </c>
      <c r="F185" s="438"/>
      <c r="G185" s="272"/>
      <c r="H185" s="273" t="str">
        <f t="shared" ref="H185:H190" si="6">IFERROR(VLOOKUP(G185,YaTidak,3,0),"Data Salah")</f>
        <v>Data Salah</v>
      </c>
      <c r="I185" s="255"/>
      <c r="J185" s="322" t="str">
        <f t="shared" ref="J185:J190" si="7">IFERROR(VLOOKUP(G185,YaTidak,2,0),"isian data belum sesuai")</f>
        <v>isian data belum sesuai</v>
      </c>
    </row>
    <row r="186" spans="3:10" ht="38.25" customHeight="1" x14ac:dyDescent="0.25">
      <c r="D186" s="207" t="s">
        <v>33</v>
      </c>
      <c r="E186" s="438" t="s">
        <v>256</v>
      </c>
      <c r="F186" s="438"/>
      <c r="G186" s="272"/>
      <c r="H186" s="273" t="str">
        <f t="shared" si="6"/>
        <v>Data Salah</v>
      </c>
      <c r="I186" s="255"/>
      <c r="J186" s="322" t="str">
        <f t="shared" si="7"/>
        <v>isian data belum sesuai</v>
      </c>
    </row>
    <row r="187" spans="3:10" ht="38.25" customHeight="1" x14ac:dyDescent="0.25">
      <c r="D187" s="207" t="s">
        <v>35</v>
      </c>
      <c r="E187" s="438" t="s">
        <v>257</v>
      </c>
      <c r="F187" s="438"/>
      <c r="G187" s="272"/>
      <c r="H187" s="273" t="str">
        <f t="shared" si="6"/>
        <v>Data Salah</v>
      </c>
      <c r="I187" s="255"/>
      <c r="J187" s="322" t="str">
        <f t="shared" si="7"/>
        <v>isian data belum sesuai</v>
      </c>
    </row>
    <row r="188" spans="3:10" ht="38.25" customHeight="1" x14ac:dyDescent="0.25">
      <c r="D188" s="207" t="s">
        <v>37</v>
      </c>
      <c r="E188" s="438" t="s">
        <v>258</v>
      </c>
      <c r="F188" s="438"/>
      <c r="G188" s="272"/>
      <c r="H188" s="273" t="str">
        <f t="shared" si="6"/>
        <v>Data Salah</v>
      </c>
      <c r="I188" s="255"/>
      <c r="J188" s="322" t="str">
        <f t="shared" si="7"/>
        <v>isian data belum sesuai</v>
      </c>
    </row>
    <row r="189" spans="3:10" ht="52.5" customHeight="1" x14ac:dyDescent="0.25">
      <c r="D189" s="207" t="s">
        <v>39</v>
      </c>
      <c r="E189" s="438" t="s">
        <v>193</v>
      </c>
      <c r="F189" s="438"/>
      <c r="G189" s="272"/>
      <c r="H189" s="273" t="str">
        <f t="shared" si="6"/>
        <v>Data Salah</v>
      </c>
      <c r="I189" s="255"/>
      <c r="J189" s="322" t="str">
        <f t="shared" si="7"/>
        <v>isian data belum sesuai</v>
      </c>
    </row>
    <row r="190" spans="3:10" ht="38.25" customHeight="1" x14ac:dyDescent="0.25">
      <c r="D190" s="207" t="s">
        <v>41</v>
      </c>
      <c r="E190" s="438" t="s">
        <v>194</v>
      </c>
      <c r="F190" s="438"/>
      <c r="G190" s="293"/>
      <c r="H190" s="273" t="str">
        <f t="shared" si="6"/>
        <v>Data Salah</v>
      </c>
      <c r="I190" s="255"/>
      <c r="J190" s="322" t="str">
        <f t="shared" si="7"/>
        <v>isian data belum sesuai</v>
      </c>
    </row>
    <row r="191" spans="3:10" ht="18.75" customHeight="1" x14ac:dyDescent="0.25">
      <c r="D191" s="282" t="s">
        <v>1217</v>
      </c>
      <c r="E191" s="251"/>
      <c r="F191" s="251"/>
      <c r="G191" s="294"/>
      <c r="H191" s="273"/>
      <c r="I191" s="273"/>
      <c r="J191" s="322"/>
    </row>
    <row r="192" spans="3:10" ht="36" customHeight="1" x14ac:dyDescent="0.25">
      <c r="D192" s="207" t="s">
        <v>144</v>
      </c>
      <c r="E192" s="438" t="s">
        <v>1532</v>
      </c>
      <c r="F192" s="438"/>
      <c r="G192" s="295"/>
      <c r="H192" s="273" t="str">
        <f>IFERROR(VLOOKUP(G192,YaTidak,3,0),"Data sesuai jenjang program")</f>
        <v>Data sesuai jenjang program</v>
      </c>
      <c r="I192" s="255"/>
      <c r="J192" s="322" t="str">
        <f>IFERROR(VLOOKUP(G192,YaTidak,2,0),"Data sesuai jenjang program")</f>
        <v>Data sesuai jenjang program</v>
      </c>
    </row>
    <row r="193" spans="3:10" ht="36" customHeight="1" x14ac:dyDescent="0.25">
      <c r="E193" s="438" t="s">
        <v>1533</v>
      </c>
      <c r="F193" s="438"/>
      <c r="G193" s="272"/>
      <c r="H193" s="273" t="str">
        <f>IFERROR(VLOOKUP(G193,YaTidak,3,0),"Data sesuai jenjang program")</f>
        <v>Data sesuai jenjang program</v>
      </c>
      <c r="I193" s="255"/>
      <c r="J193" s="322" t="str">
        <f>IFERROR(VLOOKUP(G193,YaTidak,2,0),"Data sesuai jenjang program")</f>
        <v>Data sesuai jenjang program</v>
      </c>
    </row>
    <row r="194" spans="3:10" ht="36" customHeight="1" x14ac:dyDescent="0.25">
      <c r="E194" s="438" t="s">
        <v>1534</v>
      </c>
      <c r="F194" s="438"/>
      <c r="G194" s="272"/>
      <c r="H194" s="273" t="str">
        <f>IFERROR(VLOOKUP(G194,YaTidak,3,0),"Data sesuai jenjang program")</f>
        <v>Data sesuai jenjang program</v>
      </c>
      <c r="I194" s="255"/>
      <c r="J194" s="322" t="str">
        <f>IFERROR(VLOOKUP(G194,YaTidak,2,0),"Data sesuai jenjang program")</f>
        <v>Data sesuai jenjang program</v>
      </c>
    </row>
    <row r="195" spans="3:10" ht="69.75" customHeight="1" x14ac:dyDescent="0.25">
      <c r="E195" s="438" t="s">
        <v>1535</v>
      </c>
      <c r="F195" s="438"/>
      <c r="G195" s="272"/>
      <c r="H195" s="273" t="str">
        <f>IFERROR(VLOOKUP(G195,YaTidak,3,0),"Data sesuai jenjang program")</f>
        <v>Data sesuai jenjang program</v>
      </c>
      <c r="I195" s="255"/>
      <c r="J195" s="322" t="str">
        <f>IFERROR(VLOOKUP(G195,YaTidak,2,0),"Data sesuai jenjang program")</f>
        <v>Data sesuai jenjang program</v>
      </c>
    </row>
    <row r="196" spans="3:10" ht="51.75" customHeight="1" x14ac:dyDescent="0.25">
      <c r="E196" s="438" t="s">
        <v>1536</v>
      </c>
      <c r="F196" s="438"/>
      <c r="G196" s="272" t="s">
        <v>1215</v>
      </c>
      <c r="H196" s="273" t="str">
        <f>IFERROR(VLOOKUP(G196,YaTidak,3,0),"Data sesuai jenjang program")</f>
        <v>Data sesuai jenjang program</v>
      </c>
      <c r="I196" s="255"/>
      <c r="J196" s="322" t="str">
        <f>IFERROR(VLOOKUP(G196,YaTidak,2,0),"Data sesuai jenjang program")</f>
        <v>Data sesuai jenjang program</v>
      </c>
    </row>
    <row r="197" spans="3:10" ht="36" customHeight="1" x14ac:dyDescent="0.25">
      <c r="D197" s="207" t="s">
        <v>145</v>
      </c>
      <c r="E197" s="438" t="s">
        <v>195</v>
      </c>
      <c r="F197" s="438"/>
      <c r="G197" s="272"/>
      <c r="H197" s="273" t="str">
        <f>IFERROR(VLOOKUP(G197,YaTidak,3,0),"Data Salah")</f>
        <v>Data Salah</v>
      </c>
      <c r="I197" s="255"/>
      <c r="J197" s="322" t="str">
        <f>IFERROR(VLOOKUP(G197,YaTidak,2,0),"isian data belum sesuai")</f>
        <v>isian data belum sesuai</v>
      </c>
    </row>
    <row r="198" spans="3:10" x14ac:dyDescent="0.25">
      <c r="C198" s="282" t="s">
        <v>10</v>
      </c>
      <c r="D198" s="282" t="s">
        <v>722</v>
      </c>
      <c r="G198" s="294"/>
      <c r="H198" s="273"/>
      <c r="I198" s="273"/>
      <c r="J198" s="322"/>
    </row>
    <row r="199" spans="3:10" ht="33" customHeight="1" x14ac:dyDescent="0.25">
      <c r="D199" s="207" t="s">
        <v>28</v>
      </c>
      <c r="E199" s="438" t="s">
        <v>1198</v>
      </c>
      <c r="F199" s="438"/>
      <c r="G199" s="272"/>
      <c r="H199" s="273" t="str">
        <f>IFERROR(VLOOKUP(G199,skala4,3,0),"Data Salah")</f>
        <v>Data Salah</v>
      </c>
      <c r="I199" s="255"/>
      <c r="J199" s="322" t="str">
        <f>IFERROR(VLOOKUP(G199,skala4,2,0),"isian data belum sesuai")</f>
        <v>isian data belum sesuai</v>
      </c>
    </row>
    <row r="200" spans="3:10" ht="33" customHeight="1" x14ac:dyDescent="0.25">
      <c r="D200" s="207" t="s">
        <v>21</v>
      </c>
      <c r="E200" s="438" t="s">
        <v>1199</v>
      </c>
      <c r="F200" s="438"/>
      <c r="G200" s="272"/>
      <c r="H200" s="273" t="str">
        <f>IFERROR(VLOOKUP(G200,skala4,3,0),"Data Salah")</f>
        <v>Data Salah</v>
      </c>
      <c r="I200" s="255"/>
      <c r="J200" s="322" t="str">
        <f>IFERROR(VLOOKUP(G200,skala4,2,0),"isian data belum sesuai")</f>
        <v>isian data belum sesuai</v>
      </c>
    </row>
    <row r="201" spans="3:10" ht="33" customHeight="1" x14ac:dyDescent="0.25">
      <c r="D201" s="207" t="s">
        <v>22</v>
      </c>
      <c r="E201" s="438" t="s">
        <v>1200</v>
      </c>
      <c r="F201" s="438"/>
      <c r="G201" s="272"/>
      <c r="H201" s="273" t="str">
        <f>IFERROR(VLOOKUP(G201,skala4,3,0),"Data Salah")</f>
        <v>Data Salah</v>
      </c>
      <c r="I201" s="255"/>
      <c r="J201" s="322" t="str">
        <f>IFERROR(VLOOKUP(G201,skala4,2,0),"isian data belum sesuai")</f>
        <v>isian data belum sesuai</v>
      </c>
    </row>
    <row r="202" spans="3:10" ht="33" customHeight="1" x14ac:dyDescent="0.25">
      <c r="D202" s="207" t="s">
        <v>24</v>
      </c>
      <c r="E202" s="438" t="s">
        <v>906</v>
      </c>
      <c r="F202" s="438"/>
      <c r="G202" s="272"/>
      <c r="H202" s="273" t="str">
        <f>IFERROR(VLOOKUP(G202,YaTidak,3,0),"Data Salah")</f>
        <v>Data Salah</v>
      </c>
      <c r="I202" s="255"/>
      <c r="J202" s="322" t="str">
        <f>IFERROR(VLOOKUP(G202,YaTidak,2,0),"isian data belum sesuai")</f>
        <v>isian data belum sesuai</v>
      </c>
    </row>
    <row r="203" spans="3:10" x14ac:dyDescent="0.25">
      <c r="C203" s="282" t="s">
        <v>14</v>
      </c>
      <c r="D203" s="282" t="s">
        <v>1218</v>
      </c>
      <c r="E203" s="282"/>
      <c r="G203" s="294"/>
      <c r="H203" s="273"/>
      <c r="I203" s="273"/>
      <c r="J203" s="322"/>
    </row>
    <row r="204" spans="3:10" ht="31.5" customHeight="1" x14ac:dyDescent="0.25">
      <c r="D204" s="207" t="s">
        <v>28</v>
      </c>
      <c r="E204" s="438" t="s">
        <v>907</v>
      </c>
      <c r="F204" s="438"/>
      <c r="G204" s="272"/>
      <c r="H204" s="273" t="str">
        <f>IFERROR(VLOOKUP(G204,skala4,3,0),"Data Salah")</f>
        <v>Data Salah</v>
      </c>
      <c r="I204" s="255"/>
      <c r="J204" s="322" t="str">
        <f>IFERROR(VLOOKUP(G204,skala4,2,0),"isian data belum sesuai")</f>
        <v>isian data belum sesuai</v>
      </c>
    </row>
    <row r="205" spans="3:10" ht="31.5" customHeight="1" x14ac:dyDescent="0.25">
      <c r="D205" s="207" t="s">
        <v>21</v>
      </c>
      <c r="E205" s="438" t="s">
        <v>908</v>
      </c>
      <c r="F205" s="438"/>
      <c r="G205" s="272"/>
      <c r="H205" s="273" t="str">
        <f>IFERROR(VLOOKUP(G205,skala4,3,0),"Data Salah")</f>
        <v>Data Salah</v>
      </c>
      <c r="I205" s="255"/>
      <c r="J205" s="322" t="str">
        <f>IFERROR(VLOOKUP(G205,skala4,2,0),"isian data belum sesuai")</f>
        <v>isian data belum sesuai</v>
      </c>
    </row>
    <row r="206" spans="3:10" ht="31.5" customHeight="1" x14ac:dyDescent="0.25">
      <c r="D206" s="207" t="s">
        <v>22</v>
      </c>
      <c r="E206" s="438" t="s">
        <v>909</v>
      </c>
      <c r="F206" s="438"/>
      <c r="G206" s="272"/>
      <c r="H206" s="273" t="str">
        <f>IFERROR(VLOOKUP(G206,skala4,3,0),"Data Salah")</f>
        <v>Data Salah</v>
      </c>
      <c r="I206" s="255"/>
      <c r="J206" s="322" t="str">
        <f>IFERROR(VLOOKUP(G206,skala4,2,0),"isian data belum sesuai")</f>
        <v>isian data belum sesuai</v>
      </c>
    </row>
    <row r="207" spans="3:10" ht="33" customHeight="1" x14ac:dyDescent="0.25">
      <c r="C207" s="282" t="s">
        <v>53</v>
      </c>
      <c r="D207" s="463" t="s">
        <v>910</v>
      </c>
      <c r="E207" s="463"/>
      <c r="F207" s="464"/>
      <c r="G207" s="272"/>
      <c r="H207" s="273" t="str">
        <f>IFERROR(VLOOKUP(G207,YaTidak,3,0),"Data Salah")</f>
        <v>Data Salah</v>
      </c>
      <c r="I207" s="255"/>
      <c r="J207" s="322" t="str">
        <f>IFERROR(VLOOKUP(G207,YaTidak,2,0),"isian data belum sesuai")</f>
        <v>isian data belum sesuai</v>
      </c>
    </row>
    <row r="208" spans="3:10" ht="31.5" customHeight="1" x14ac:dyDescent="0.25">
      <c r="C208" s="282" t="s">
        <v>356</v>
      </c>
      <c r="D208" s="458" t="s">
        <v>870</v>
      </c>
      <c r="E208" s="458"/>
      <c r="F208" s="458"/>
      <c r="G208" s="294"/>
      <c r="H208" s="273"/>
      <c r="I208" s="273"/>
      <c r="J208" s="322"/>
    </row>
    <row r="209" spans="2:10" ht="26.25" customHeight="1" x14ac:dyDescent="0.25">
      <c r="D209" s="207" t="s">
        <v>28</v>
      </c>
      <c r="E209" s="438" t="s">
        <v>1474</v>
      </c>
      <c r="F209" s="438" t="s">
        <v>44</v>
      </c>
      <c r="G209" s="272"/>
      <c r="H209" s="273" t="str">
        <f>IFERROR(VLOOKUP(G209,skala3,3,0),"Data Salah")</f>
        <v>Data Salah</v>
      </c>
      <c r="I209" s="255"/>
      <c r="J209" s="322" t="str">
        <f>IFERROR(VLOOKUP(G209,skala3,2,0),"isian data belum sesuai")</f>
        <v>isian data belum sesuai</v>
      </c>
    </row>
    <row r="210" spans="2:10" ht="26.25" customHeight="1" x14ac:dyDescent="0.25">
      <c r="D210" s="207" t="s">
        <v>21</v>
      </c>
      <c r="E210" s="438" t="s">
        <v>1473</v>
      </c>
      <c r="F210" s="438"/>
      <c r="G210" s="272"/>
      <c r="H210" s="273" t="str">
        <f>IFERROR(VLOOKUP(G210,skala3,3,0),"Data Salah")</f>
        <v>Data Salah</v>
      </c>
      <c r="I210" s="255"/>
      <c r="J210" s="322" t="str">
        <f>IFERROR(VLOOKUP(G210,skala3,2,0),"isian data belum sesuai")</f>
        <v>isian data belum sesuai</v>
      </c>
    </row>
    <row r="211" spans="2:10" ht="26.25" customHeight="1" x14ac:dyDescent="0.25">
      <c r="D211" s="207" t="s">
        <v>22</v>
      </c>
      <c r="E211" s="438" t="s">
        <v>913</v>
      </c>
      <c r="F211" s="438"/>
      <c r="G211" s="272"/>
      <c r="H211" s="273" t="str">
        <f t="shared" ref="H211:H217" si="8">IFERROR(VLOOKUP(G211,YaTidak,3,0),"Data Salah")</f>
        <v>Data Salah</v>
      </c>
      <c r="I211" s="255"/>
      <c r="J211" s="322" t="str">
        <f t="shared" ref="J211:J217" si="9">IFERROR(VLOOKUP(G211,YaTidak,2,0),"isian data belum sesuai")</f>
        <v>isian data belum sesuai</v>
      </c>
    </row>
    <row r="212" spans="2:10" ht="26.25" customHeight="1" x14ac:dyDescent="0.25">
      <c r="D212" s="207" t="s">
        <v>24</v>
      </c>
      <c r="E212" s="438" t="s">
        <v>914</v>
      </c>
      <c r="F212" s="438"/>
      <c r="G212" s="272"/>
      <c r="H212" s="273" t="str">
        <f t="shared" si="8"/>
        <v>Data Salah</v>
      </c>
      <c r="I212" s="255"/>
      <c r="J212" s="322" t="str">
        <f t="shared" si="9"/>
        <v>isian data belum sesuai</v>
      </c>
    </row>
    <row r="213" spans="2:10" ht="26.25" customHeight="1" x14ac:dyDescent="0.25">
      <c r="D213" s="207" t="s">
        <v>33</v>
      </c>
      <c r="E213" s="438" t="s">
        <v>915</v>
      </c>
      <c r="F213" s="438"/>
      <c r="G213" s="272"/>
      <c r="H213" s="273" t="str">
        <f t="shared" si="8"/>
        <v>Data Salah</v>
      </c>
      <c r="I213" s="255"/>
      <c r="J213" s="322" t="str">
        <f t="shared" si="9"/>
        <v>isian data belum sesuai</v>
      </c>
    </row>
    <row r="214" spans="2:10" ht="26.25" customHeight="1" x14ac:dyDescent="0.25">
      <c r="D214" s="207" t="s">
        <v>35</v>
      </c>
      <c r="E214" s="438" t="s">
        <v>916</v>
      </c>
      <c r="F214" s="438"/>
      <c r="G214" s="272"/>
      <c r="H214" s="273" t="str">
        <f t="shared" si="8"/>
        <v>Data Salah</v>
      </c>
      <c r="I214" s="255"/>
      <c r="J214" s="322" t="str">
        <f t="shared" si="9"/>
        <v>isian data belum sesuai</v>
      </c>
    </row>
    <row r="215" spans="2:10" ht="26.25" customHeight="1" x14ac:dyDescent="0.25">
      <c r="D215" s="207" t="s">
        <v>37</v>
      </c>
      <c r="E215" s="438" t="s">
        <v>917</v>
      </c>
      <c r="F215" s="438"/>
      <c r="G215" s="272"/>
      <c r="H215" s="273" t="str">
        <f t="shared" si="8"/>
        <v>Data Salah</v>
      </c>
      <c r="I215" s="255"/>
      <c r="J215" s="322" t="str">
        <f t="shared" si="9"/>
        <v>isian data belum sesuai</v>
      </c>
    </row>
    <row r="216" spans="2:10" ht="26.25" customHeight="1" x14ac:dyDescent="0.25">
      <c r="D216" s="207" t="s">
        <v>39</v>
      </c>
      <c r="E216" s="438" t="s">
        <v>918</v>
      </c>
      <c r="F216" s="438"/>
      <c r="G216" s="272" t="s">
        <v>1215</v>
      </c>
      <c r="H216" s="273" t="str">
        <f t="shared" si="8"/>
        <v>Data Salah</v>
      </c>
      <c r="I216" s="255"/>
      <c r="J216" s="322" t="str">
        <f t="shared" si="9"/>
        <v>isian data belum sesuai</v>
      </c>
    </row>
    <row r="217" spans="2:10" ht="26.25" customHeight="1" x14ac:dyDescent="0.25">
      <c r="D217" s="207" t="s">
        <v>41</v>
      </c>
      <c r="E217" s="438" t="s">
        <v>919</v>
      </c>
      <c r="F217" s="438"/>
      <c r="G217" s="272"/>
      <c r="H217" s="273" t="str">
        <f t="shared" si="8"/>
        <v>Data Salah</v>
      </c>
      <c r="I217" s="255"/>
      <c r="J217" s="322" t="str">
        <f t="shared" si="9"/>
        <v>isian data belum sesuai</v>
      </c>
    </row>
    <row r="218" spans="2:10" x14ac:dyDescent="0.25">
      <c r="E218" s="457" t="s">
        <v>44</v>
      </c>
      <c r="F218" s="457"/>
      <c r="G218" s="296"/>
      <c r="H218" s="297"/>
      <c r="I218" s="297"/>
      <c r="J218" s="323" t="e">
        <f>AVERAGE(J161:J217)</f>
        <v>#DIV/0!</v>
      </c>
    </row>
    <row r="219" spans="2:10" ht="26.25" customHeight="1" x14ac:dyDescent="0.25">
      <c r="B219" s="317" t="s">
        <v>289</v>
      </c>
      <c r="C219" s="271"/>
      <c r="D219" s="271"/>
      <c r="E219" s="271"/>
      <c r="F219" s="271"/>
      <c r="G219" s="277"/>
    </row>
    <row r="220" spans="2:10" x14ac:dyDescent="0.25">
      <c r="C220" s="282" t="s">
        <v>7</v>
      </c>
      <c r="D220" s="456" t="s">
        <v>299</v>
      </c>
      <c r="E220" s="456"/>
      <c r="F220" s="456"/>
      <c r="G220" s="287"/>
    </row>
    <row r="221" spans="2:10" x14ac:dyDescent="0.25">
      <c r="D221" s="207" t="s">
        <v>28</v>
      </c>
      <c r="E221" s="207" t="s">
        <v>300</v>
      </c>
      <c r="G221" s="287"/>
    </row>
    <row r="222" spans="2:10" ht="25.5" customHeight="1" x14ac:dyDescent="0.25">
      <c r="E222" s="207" t="s">
        <v>301</v>
      </c>
      <c r="G222" s="272"/>
      <c r="H222" s="262" t="str">
        <f>IF(COUNT(G222)=1," ","Data salah")</f>
        <v>Data salah</v>
      </c>
      <c r="I222" s="255"/>
    </row>
    <row r="223" spans="2:10" ht="25.5" customHeight="1" x14ac:dyDescent="0.25">
      <c r="E223" s="207" t="s">
        <v>302</v>
      </c>
      <c r="F223" s="207" t="s">
        <v>303</v>
      </c>
      <c r="G223" s="272"/>
      <c r="H223" s="262" t="str">
        <f>IF(COUNT(G223)=1,(IF(G223&lt;=$G$222," ","Data salah")),"Data salah")</f>
        <v>Data salah</v>
      </c>
      <c r="I223" s="255"/>
      <c r="J223" s="322">
        <f>IFERROR(G223/$G$222,0)</f>
        <v>0</v>
      </c>
    </row>
    <row r="224" spans="2:10" ht="25.5" customHeight="1" x14ac:dyDescent="0.25">
      <c r="E224" s="207" t="s">
        <v>123</v>
      </c>
      <c r="F224" s="207" t="s">
        <v>304</v>
      </c>
      <c r="G224" s="272"/>
      <c r="H224" s="262" t="str">
        <f>IF(COUNT(G224)=1,(IF(G224&lt;=$G$222," ","Data salah")),"Data salah")</f>
        <v>Data salah</v>
      </c>
      <c r="I224" s="255"/>
      <c r="J224" s="322">
        <f>IFERROR(G224/$G$222,0)</f>
        <v>0</v>
      </c>
    </row>
    <row r="225" spans="4:10" ht="25.5" customHeight="1" x14ac:dyDescent="0.25">
      <c r="E225" s="207" t="s">
        <v>305</v>
      </c>
      <c r="F225" s="207" t="s">
        <v>306</v>
      </c>
      <c r="G225" s="272"/>
      <c r="H225" s="262" t="str">
        <f>IF(G225&gt;0,IF(COUNT(G225)=1,(IF(G225&lt;$G$222," ","Data salah"))),"Data salah")</f>
        <v>Data salah</v>
      </c>
      <c r="I225" s="255"/>
      <c r="J225" s="322">
        <f>IFERROR(G225/$G$222,0)</f>
        <v>0</v>
      </c>
    </row>
    <row r="226" spans="4:10" x14ac:dyDescent="0.25">
      <c r="D226" s="207" t="s">
        <v>21</v>
      </c>
      <c r="E226" s="207" t="s">
        <v>307</v>
      </c>
      <c r="G226" s="287"/>
    </row>
    <row r="227" spans="4:10" ht="27.75" customHeight="1" x14ac:dyDescent="0.25">
      <c r="E227" s="207" t="s">
        <v>308</v>
      </c>
      <c r="G227" s="272"/>
      <c r="H227" s="262" t="str">
        <f>IF(COUNT(G227)=1,(IF(G227&lt;=G222," ","Data salah")),"Data salah")</f>
        <v>Data salah</v>
      </c>
      <c r="I227" s="255"/>
      <c r="J227" s="322">
        <f>IFERROR(G227/$G$222,0)</f>
        <v>0</v>
      </c>
    </row>
    <row r="228" spans="4:10" x14ac:dyDescent="0.25">
      <c r="D228" s="207" t="s">
        <v>22</v>
      </c>
      <c r="E228" s="207" t="s">
        <v>309</v>
      </c>
      <c r="G228" s="287"/>
    </row>
    <row r="229" spans="4:10" ht="24.75" customHeight="1" x14ac:dyDescent="0.25">
      <c r="E229" s="207" t="s">
        <v>302</v>
      </c>
      <c r="F229" s="207" t="s">
        <v>310</v>
      </c>
      <c r="G229" s="272"/>
      <c r="H229" s="262" t="str">
        <f>IF(COUNT(G229)=1,(IF(G229&lt;=G222," ","Data salah")),"Data salah")</f>
        <v>Data salah</v>
      </c>
      <c r="I229" s="255"/>
      <c r="J229" s="322">
        <f>IFERROR(G229/$G$222,0)</f>
        <v>0</v>
      </c>
    </row>
    <row r="230" spans="4:10" ht="24.75" customHeight="1" x14ac:dyDescent="0.25">
      <c r="E230" s="207" t="s">
        <v>311</v>
      </c>
      <c r="F230" s="207" t="s">
        <v>312</v>
      </c>
      <c r="G230" s="272"/>
      <c r="H230" s="262" t="str">
        <f>IF(COUNT(G230)=1,(IF(G230&lt;=G222," ","Data salah")),"Data salah")</f>
        <v>Data salah</v>
      </c>
      <c r="I230" s="255"/>
      <c r="J230" s="322">
        <f>IFERROR(G230/$G$222,0)</f>
        <v>0</v>
      </c>
    </row>
    <row r="231" spans="4:10" ht="24.75" customHeight="1" x14ac:dyDescent="0.25">
      <c r="E231" s="207" t="s">
        <v>305</v>
      </c>
      <c r="F231" s="207" t="s">
        <v>313</v>
      </c>
      <c r="G231" s="272"/>
      <c r="H231" s="262" t="str">
        <f>IF(COUNT(G231)=1,(IF(G231&lt;=G222," ","Data salah")),"Data salah")</f>
        <v>Data salah</v>
      </c>
      <c r="I231" s="255"/>
      <c r="J231" s="322">
        <f>IFERROR(G231/$G$222,0)</f>
        <v>0</v>
      </c>
    </row>
    <row r="232" spans="4:10" ht="24.75" customHeight="1" x14ac:dyDescent="0.25">
      <c r="E232" s="207" t="s">
        <v>314</v>
      </c>
      <c r="F232" s="207" t="s">
        <v>315</v>
      </c>
      <c r="G232" s="272"/>
      <c r="H232" s="262" t="str">
        <f>IF(COUNT(G232)=1,(IF(G232&lt;=G222," ","Data salah")),"Data salah")</f>
        <v>Data salah</v>
      </c>
      <c r="I232" s="255"/>
      <c r="J232" s="322">
        <f>IFERROR(G232/$G$222,0)</f>
        <v>0</v>
      </c>
    </row>
    <row r="233" spans="4:10" ht="24.75" customHeight="1" x14ac:dyDescent="0.25">
      <c r="E233" s="207" t="s">
        <v>316</v>
      </c>
      <c r="F233" s="207" t="s">
        <v>317</v>
      </c>
      <c r="G233" s="272"/>
      <c r="H233" s="262" t="str">
        <f>IF(COUNT(G233)=1,(IF(G233&lt;=G222," ","Data salah")),"Data salah")</f>
        <v>Data salah</v>
      </c>
      <c r="I233" s="255"/>
      <c r="J233" s="322">
        <f>IFERROR(G233/$G$222,0)</f>
        <v>0</v>
      </c>
    </row>
    <row r="234" spans="4:10" ht="33" customHeight="1" x14ac:dyDescent="0.25">
      <c r="D234" s="207" t="s">
        <v>24</v>
      </c>
      <c r="E234" s="438" t="s">
        <v>1537</v>
      </c>
      <c r="F234" s="438"/>
      <c r="G234" s="287"/>
    </row>
    <row r="235" spans="4:10" ht="35.25" customHeight="1" x14ac:dyDescent="0.25">
      <c r="E235" s="251" t="s">
        <v>121</v>
      </c>
      <c r="F235" s="251" t="s">
        <v>319</v>
      </c>
      <c r="G235" s="272"/>
      <c r="H235" s="262" t="str">
        <f>IF(COUNT(G235)=1," ","Data salah")</f>
        <v>Data salah</v>
      </c>
      <c r="I235" s="255"/>
      <c r="J235" s="322" t="str">
        <f>IFERROR(IF(G236/G235&lt;=3,4*0.25,IF(G236/G235&lt;=5,3*0.25,IF(G236/G235&lt;=7,2*0.25,0.25))),"isian data belum sesuai")</f>
        <v>isian data belum sesuai</v>
      </c>
    </row>
    <row r="236" spans="4:10" ht="24.75" customHeight="1" x14ac:dyDescent="0.25">
      <c r="E236" s="251"/>
      <c r="F236" s="251" t="s">
        <v>1227</v>
      </c>
      <c r="G236" s="272"/>
      <c r="H236" s="262" t="str">
        <f>IF(COUNT(G236)=1," ","Data salah")</f>
        <v>Data salah</v>
      </c>
      <c r="I236" s="255"/>
      <c r="J236" s="322"/>
    </row>
    <row r="237" spans="4:10" ht="45.75" customHeight="1" x14ac:dyDescent="0.25">
      <c r="E237" s="251" t="s">
        <v>123</v>
      </c>
      <c r="F237" s="251" t="s">
        <v>1241</v>
      </c>
      <c r="G237" s="272"/>
      <c r="H237" s="273" t="str">
        <f>IFERROR(VLOOKUP(G237,skala4,3,0),"Data Salah")</f>
        <v>Data Salah</v>
      </c>
      <c r="I237" s="255"/>
      <c r="J237" s="322" t="str">
        <f>IFERROR(VLOOKUP(G237,skala4,2,0),"isian data belum sesuai")</f>
        <v>isian data belum sesuai</v>
      </c>
    </row>
    <row r="238" spans="4:10" ht="41.25" customHeight="1" x14ac:dyDescent="0.25">
      <c r="E238" s="251" t="s">
        <v>305</v>
      </c>
      <c r="F238" s="251" t="s">
        <v>1242</v>
      </c>
      <c r="G238" s="272"/>
      <c r="H238" s="273" t="str">
        <f>IFERROR(VLOOKUP(G238,skala4,3,0),"Data Salah")</f>
        <v>Data Salah</v>
      </c>
      <c r="I238" s="255"/>
      <c r="J238" s="322" t="str">
        <f>IFERROR(VLOOKUP(G238,skala4,2,0),"isian data belum sesuai")</f>
        <v>isian data belum sesuai</v>
      </c>
    </row>
    <row r="239" spans="4:10" ht="42.75" customHeight="1" x14ac:dyDescent="0.25">
      <c r="D239" s="207" t="s">
        <v>33</v>
      </c>
      <c r="E239" s="438" t="s">
        <v>1538</v>
      </c>
      <c r="F239" s="438"/>
      <c r="G239" s="272"/>
      <c r="H239" s="273" t="str">
        <f t="shared" ref="H239:H245" si="10">IFERROR(VLOOKUP(G239,YaTidak,3,0),"Data sesuai jenjang program")</f>
        <v>Data sesuai jenjang program</v>
      </c>
      <c r="I239" s="255"/>
      <c r="J239" s="322" t="str">
        <f>IFERROR(VLOOKUP(G239,YaTidak,2,0),"Data sesuai jenjang program")</f>
        <v>Data sesuai jenjang program</v>
      </c>
    </row>
    <row r="240" spans="4:10" ht="42.75" customHeight="1" x14ac:dyDescent="0.25">
      <c r="D240" s="207" t="s">
        <v>35</v>
      </c>
      <c r="E240" s="438" t="s">
        <v>1539</v>
      </c>
      <c r="F240" s="438"/>
      <c r="G240" s="272"/>
      <c r="H240" s="273" t="str">
        <f t="shared" si="10"/>
        <v>Data sesuai jenjang program</v>
      </c>
      <c r="I240" s="255"/>
      <c r="J240" s="322" t="str">
        <f>IFERROR(VLOOKUP(G240,YaTidak,2,0),"isian data belum sesuai")</f>
        <v>isian data belum sesuai</v>
      </c>
    </row>
    <row r="241" spans="3:10" ht="42.75" customHeight="1" x14ac:dyDescent="0.25">
      <c r="D241" s="207" t="s">
        <v>37</v>
      </c>
      <c r="E241" s="438" t="s">
        <v>922</v>
      </c>
      <c r="F241" s="438"/>
      <c r="G241" s="272"/>
      <c r="H241" s="273" t="str">
        <f t="shared" si="10"/>
        <v>Data sesuai jenjang program</v>
      </c>
      <c r="I241" s="255"/>
      <c r="J241" s="322" t="str">
        <f>IFERROR(VLOOKUP(G241,YaTidak,2,0),"isian data belum sesuai")</f>
        <v>isian data belum sesuai</v>
      </c>
    </row>
    <row r="242" spans="3:10" ht="42.75" customHeight="1" x14ac:dyDescent="0.25">
      <c r="D242" s="207" t="s">
        <v>39</v>
      </c>
      <c r="E242" s="438" t="s">
        <v>924</v>
      </c>
      <c r="F242" s="438"/>
      <c r="G242" s="272"/>
      <c r="H242" s="273" t="str">
        <f t="shared" si="10"/>
        <v>Data sesuai jenjang program</v>
      </c>
      <c r="I242" s="255"/>
      <c r="J242" s="322" t="str">
        <f>IFERROR(VLOOKUP(G242,YaTidak,2,0),"Data sesuai jenjang program")</f>
        <v>Data sesuai jenjang program</v>
      </c>
    </row>
    <row r="243" spans="3:10" ht="42.75" customHeight="1" x14ac:dyDescent="0.25">
      <c r="D243" s="207" t="s">
        <v>41</v>
      </c>
      <c r="E243" s="438" t="s">
        <v>926</v>
      </c>
      <c r="F243" s="438"/>
      <c r="G243" s="272"/>
      <c r="H243" s="273" t="str">
        <f t="shared" si="10"/>
        <v>Data sesuai jenjang program</v>
      </c>
      <c r="I243" s="255"/>
      <c r="J243" s="322" t="str">
        <f>IFERROR(VLOOKUP(G243,YaTidak,2,0),"Data sesuai jenjang program")</f>
        <v>Data sesuai jenjang program</v>
      </c>
    </row>
    <row r="244" spans="3:10" ht="42.75" customHeight="1" x14ac:dyDescent="0.25">
      <c r="D244" s="207" t="s">
        <v>144</v>
      </c>
      <c r="E244" s="438" t="s">
        <v>928</v>
      </c>
      <c r="F244" s="438"/>
      <c r="G244" s="272"/>
      <c r="H244" s="273" t="str">
        <f t="shared" si="10"/>
        <v>Data sesuai jenjang program</v>
      </c>
      <c r="I244" s="255"/>
      <c r="J244" s="322" t="str">
        <f>IFERROR(VLOOKUP(G244,YaTidak,2,0),"Data sesuai jenjang program")</f>
        <v>Data sesuai jenjang program</v>
      </c>
    </row>
    <row r="245" spans="3:10" ht="42.75" customHeight="1" x14ac:dyDescent="0.25">
      <c r="D245" s="207" t="s">
        <v>145</v>
      </c>
      <c r="E245" s="438" t="s">
        <v>929</v>
      </c>
      <c r="F245" s="438"/>
      <c r="G245" s="272"/>
      <c r="H245" s="273" t="str">
        <f t="shared" si="10"/>
        <v>Data sesuai jenjang program</v>
      </c>
      <c r="I245" s="255"/>
      <c r="J245" s="322" t="str">
        <f>IFERROR(VLOOKUP(G245,YaTidak,2,0),"Data sesuai jenjang program")</f>
        <v>Data sesuai jenjang program</v>
      </c>
    </row>
    <row r="246" spans="3:10" x14ac:dyDescent="0.25">
      <c r="C246" s="282" t="s">
        <v>8</v>
      </c>
      <c r="D246" s="282" t="s">
        <v>322</v>
      </c>
      <c r="E246" s="282"/>
      <c r="G246" s="287"/>
    </row>
    <row r="247" spans="3:10" ht="39" customHeight="1" x14ac:dyDescent="0.25">
      <c r="D247" s="207" t="s">
        <v>28</v>
      </c>
      <c r="E247" s="438" t="s">
        <v>1448</v>
      </c>
      <c r="F247" s="438"/>
      <c r="G247" s="272" t="s">
        <v>1215</v>
      </c>
      <c r="H247" s="262" t="str">
        <f>IF(COUNT(G247)=1," ","Data salah")</f>
        <v>Data salah</v>
      </c>
      <c r="I247" s="255"/>
      <c r="J247" s="322">
        <f>IFERROR((IF(G247&lt;=12,1,IF(G247&lt;=14,0.75,IF(G247&lt;=16,0.5,IF(G247&lt;30,0.25,0))))),"isian data belum sesuai")</f>
        <v>0</v>
      </c>
    </row>
    <row r="248" spans="3:10" ht="30.75" customHeight="1" x14ac:dyDescent="0.25">
      <c r="D248" s="207" t="s">
        <v>21</v>
      </c>
      <c r="E248" s="438" t="s">
        <v>1485</v>
      </c>
      <c r="F248" s="438"/>
      <c r="G248" s="272" t="s">
        <v>1215</v>
      </c>
      <c r="H248" s="273" t="str">
        <f>IFERROR(VLOOKUP(G248,skala4,3,0),"Data Salah")</f>
        <v>Data Salah</v>
      </c>
      <c r="I248" s="255"/>
      <c r="J248" s="322" t="str">
        <f>IFERROR(VLOOKUP(G248,skala4,2,0),"isian data belum sesuai")</f>
        <v>isian data belum sesuai</v>
      </c>
    </row>
    <row r="249" spans="3:10" ht="50.25" customHeight="1" x14ac:dyDescent="0.25">
      <c r="D249" s="207" t="s">
        <v>22</v>
      </c>
      <c r="E249" s="438" t="s">
        <v>1457</v>
      </c>
      <c r="F249" s="438"/>
      <c r="G249" s="272"/>
      <c r="H249" s="273" t="str">
        <f>IFERROR(VLOOKUP(G249,skala4,3,0),"Data Salah")</f>
        <v>Data Salah</v>
      </c>
      <c r="I249" s="255"/>
      <c r="J249" s="322" t="str">
        <f>IFERROR(VLOOKUP(G249,skala4,2,0),"isian data belum sesuai")</f>
        <v>isian data belum sesuai</v>
      </c>
    </row>
    <row r="250" spans="3:10" x14ac:dyDescent="0.25">
      <c r="C250" s="282" t="s">
        <v>9</v>
      </c>
      <c r="D250" s="282" t="s">
        <v>323</v>
      </c>
      <c r="H250" s="299"/>
      <c r="I250" s="299"/>
      <c r="J250" s="323"/>
    </row>
    <row r="251" spans="3:10" x14ac:dyDescent="0.25">
      <c r="D251" s="207" t="s">
        <v>324</v>
      </c>
    </row>
    <row r="252" spans="3:10" ht="29.25" customHeight="1" x14ac:dyDescent="0.25">
      <c r="D252" s="207" t="s">
        <v>20</v>
      </c>
      <c r="E252" s="207" t="s">
        <v>325</v>
      </c>
      <c r="G252" s="272"/>
      <c r="H252" s="262" t="str">
        <f>IF(COUNT(G252)=1," ","Data salah")</f>
        <v>Data salah</v>
      </c>
      <c r="I252" s="255"/>
      <c r="J252" s="322">
        <f>IFERROR(IF(G252&gt;=6,1,0),"isian data belum sesuai")</f>
        <v>0</v>
      </c>
    </row>
    <row r="253" spans="3:10" ht="29.25" customHeight="1" x14ac:dyDescent="0.25">
      <c r="D253" s="207" t="s">
        <v>21</v>
      </c>
      <c r="E253" s="207" t="s">
        <v>326</v>
      </c>
      <c r="G253" s="272"/>
      <c r="H253" s="262" t="str">
        <f>IF(COUNT(G253)=1," ","Data salah")</f>
        <v>Data salah</v>
      </c>
      <c r="I253" s="255"/>
      <c r="J253" s="320" t="s">
        <v>1237</v>
      </c>
    </row>
    <row r="254" spans="3:10" x14ac:dyDescent="0.25">
      <c r="C254" s="282" t="s">
        <v>10</v>
      </c>
      <c r="D254" s="282" t="s">
        <v>327</v>
      </c>
    </row>
    <row r="255" spans="3:10" x14ac:dyDescent="0.25">
      <c r="D255" s="207" t="s">
        <v>28</v>
      </c>
      <c r="E255" s="207" t="s">
        <v>328</v>
      </c>
    </row>
    <row r="256" spans="3:10" ht="28.5" customHeight="1" x14ac:dyDescent="0.25">
      <c r="E256" s="207" t="s">
        <v>302</v>
      </c>
      <c r="F256" s="207" t="s">
        <v>329</v>
      </c>
      <c r="G256" s="272"/>
      <c r="H256" s="273" t="str">
        <f>IFERROR(VLOOKUP(G256,YaTidak,3,0),"Data Salah")</f>
        <v>Data Salah</v>
      </c>
      <c r="I256" s="255"/>
      <c r="J256" s="322" t="str">
        <f>IFERROR(VLOOKUP(G256,YaTidak,2,0),"isian data belum sesuai")</f>
        <v>isian data belum sesuai</v>
      </c>
    </row>
    <row r="257" spans="4:10" ht="28.5" customHeight="1" x14ac:dyDescent="0.25">
      <c r="E257" s="207" t="s">
        <v>311</v>
      </c>
      <c r="F257" s="207" t="s">
        <v>330</v>
      </c>
      <c r="G257" s="272"/>
      <c r="H257" s="273" t="str">
        <f>IFERROR(VLOOKUP(G257,YaTidak,3,0),"Data Salah")</f>
        <v>Data Salah</v>
      </c>
      <c r="I257" s="255"/>
      <c r="J257" s="322" t="str">
        <f>IFERROR(VLOOKUP(G257,YaTidak,2,0),"isian data belum sesuai")</f>
        <v>isian data belum sesuai</v>
      </c>
    </row>
    <row r="258" spans="4:10" ht="28.5" customHeight="1" x14ac:dyDescent="0.25">
      <c r="E258" s="207" t="s">
        <v>305</v>
      </c>
      <c r="F258" s="207" t="s">
        <v>331</v>
      </c>
      <c r="G258" s="272"/>
      <c r="H258" s="273" t="str">
        <f>IFERROR(VLOOKUP(G258,YaTidak,3,0),"Data Salah")</f>
        <v>Data Salah</v>
      </c>
      <c r="I258" s="255"/>
      <c r="J258" s="322" t="str">
        <f>IFERROR(VLOOKUP(G258,YaTidak,2,0),"isian data belum sesuai")</f>
        <v>isian data belum sesuai</v>
      </c>
    </row>
    <row r="259" spans="4:10" ht="28.5" customHeight="1" x14ac:dyDescent="0.25">
      <c r="E259" s="207" t="s">
        <v>314</v>
      </c>
      <c r="F259" s="207" t="s">
        <v>332</v>
      </c>
      <c r="G259" s="272"/>
      <c r="H259" s="273" t="str">
        <f>IFERROR(VLOOKUP(G259,YaTidak,3,0),"Data Salah")</f>
        <v>Data Salah</v>
      </c>
      <c r="I259" s="255"/>
      <c r="J259" s="322" t="str">
        <f>IFERROR(VLOOKUP(G259,YaTidak,2,0),"isian data belum sesuai")</f>
        <v>isian data belum sesuai</v>
      </c>
    </row>
    <row r="260" spans="4:10" ht="28.5" customHeight="1" x14ac:dyDescent="0.25">
      <c r="E260" s="207" t="s">
        <v>316</v>
      </c>
      <c r="F260" s="207" t="s">
        <v>333</v>
      </c>
      <c r="G260" s="272"/>
      <c r="H260" s="273" t="str">
        <f>IFERROR(VLOOKUP(G260,YaTidak,3,0),"Data Salah")</f>
        <v>Data Salah</v>
      </c>
      <c r="I260" s="255"/>
      <c r="J260" s="322" t="str">
        <f>IFERROR(VLOOKUP(G260,YaTidak,2,0),"isian data belum sesuai")</f>
        <v>isian data belum sesuai</v>
      </c>
    </row>
    <row r="261" spans="4:10" x14ac:dyDescent="0.25">
      <c r="D261" s="207" t="s">
        <v>21</v>
      </c>
      <c r="E261" s="207" t="s">
        <v>334</v>
      </c>
    </row>
    <row r="262" spans="4:10" ht="37.5" customHeight="1" x14ac:dyDescent="0.25">
      <c r="E262" s="251" t="s">
        <v>302</v>
      </c>
      <c r="F262" s="251" t="s">
        <v>1476</v>
      </c>
      <c r="G262" s="272"/>
      <c r="H262" s="273" t="str">
        <f>IFERROR(VLOOKUP(G262,skala3,3,0),"Data Salah")</f>
        <v>Data Salah</v>
      </c>
      <c r="I262" s="255"/>
      <c r="J262" s="322" t="str">
        <f>IFERROR(VLOOKUP(G262,skala3,2,0),"isian data belum sesuai")</f>
        <v>isian data belum sesuai</v>
      </c>
    </row>
    <row r="263" spans="4:10" ht="37.5" customHeight="1" x14ac:dyDescent="0.25">
      <c r="E263" s="207" t="s">
        <v>311</v>
      </c>
      <c r="F263" s="207" t="s">
        <v>1475</v>
      </c>
      <c r="G263" s="272"/>
      <c r="H263" s="273" t="str">
        <f>IFERROR(VLOOKUP(G263,skala3,3,0),"Data Salah")</f>
        <v>Data Salah</v>
      </c>
      <c r="I263" s="255"/>
      <c r="J263" s="322" t="str">
        <f>IFERROR(VLOOKUP(G263,skala3,2,0),"isian data belum sesuai")</f>
        <v>isian data belum sesuai</v>
      </c>
    </row>
    <row r="264" spans="4:10" ht="37.5" customHeight="1" x14ac:dyDescent="0.25">
      <c r="E264" s="251" t="s">
        <v>305</v>
      </c>
      <c r="F264" s="251" t="s">
        <v>337</v>
      </c>
      <c r="G264" s="272"/>
      <c r="H264" s="273" t="str">
        <f>IFERROR(VLOOKUP(G264,YaTidak,3,0),"Data Salah")</f>
        <v>Data Salah</v>
      </c>
      <c r="I264" s="255"/>
      <c r="J264" s="322" t="str">
        <f>IFERROR(VLOOKUP(G264,YaTidak,2,0),"isian data belum sesuai")</f>
        <v>isian data belum sesuai</v>
      </c>
    </row>
    <row r="265" spans="4:10" ht="37.5" customHeight="1" x14ac:dyDescent="0.25">
      <c r="E265" s="207" t="s">
        <v>314</v>
      </c>
      <c r="F265" s="207" t="s">
        <v>338</v>
      </c>
      <c r="G265" s="272"/>
      <c r="H265" s="273" t="str">
        <f>IFERROR(VLOOKUP(G265,YaTidak,3,0),"Data Salah")</f>
        <v>Data Salah</v>
      </c>
      <c r="I265" s="255"/>
      <c r="J265" s="322" t="str">
        <f>IFERROR(VLOOKUP(G265,YaTidak,2,0),"isian data belum sesuai")</f>
        <v>isian data belum sesuai</v>
      </c>
    </row>
    <row r="266" spans="4:10" x14ac:dyDescent="0.25">
      <c r="D266" s="207" t="s">
        <v>22</v>
      </c>
      <c r="E266" s="207" t="s">
        <v>339</v>
      </c>
    </row>
    <row r="267" spans="4:10" ht="36.75" customHeight="1" x14ac:dyDescent="0.25">
      <c r="E267" s="251" t="s">
        <v>302</v>
      </c>
      <c r="F267" s="251" t="s">
        <v>340</v>
      </c>
      <c r="G267" s="272"/>
      <c r="H267" s="273" t="str">
        <f t="shared" ref="H267:H275" si="11">IFERROR(VLOOKUP(G267,YaTidak,3,0),"Data Salah")</f>
        <v>Data Salah</v>
      </c>
      <c r="I267" s="255"/>
      <c r="J267" s="322" t="str">
        <f t="shared" ref="J267:J275" si="12">IFERROR(VLOOKUP(G267,YaTidak,2,0),"isian data belum sesuai")</f>
        <v>isian data belum sesuai</v>
      </c>
    </row>
    <row r="268" spans="4:10" ht="36.75" customHeight="1" x14ac:dyDescent="0.25">
      <c r="E268" s="207" t="s">
        <v>311</v>
      </c>
      <c r="F268" s="207" t="s">
        <v>341</v>
      </c>
      <c r="G268" s="272"/>
      <c r="H268" s="273" t="str">
        <f t="shared" si="11"/>
        <v>Data Salah</v>
      </c>
      <c r="I268" s="255"/>
      <c r="J268" s="322" t="str">
        <f t="shared" si="12"/>
        <v>isian data belum sesuai</v>
      </c>
    </row>
    <row r="269" spans="4:10" ht="36.75" customHeight="1" x14ac:dyDescent="0.25">
      <c r="E269" s="251" t="s">
        <v>305</v>
      </c>
      <c r="F269" s="251" t="s">
        <v>342</v>
      </c>
      <c r="G269" s="272"/>
      <c r="H269" s="273" t="str">
        <f t="shared" si="11"/>
        <v>Data Salah</v>
      </c>
      <c r="I269" s="255"/>
      <c r="J269" s="322" t="str">
        <f t="shared" si="12"/>
        <v>isian data belum sesuai</v>
      </c>
    </row>
    <row r="270" spans="4:10" ht="36.75" customHeight="1" x14ac:dyDescent="0.25">
      <c r="E270" s="207" t="s">
        <v>124</v>
      </c>
      <c r="F270" s="207" t="s">
        <v>343</v>
      </c>
      <c r="G270" s="272"/>
      <c r="H270" s="273" t="str">
        <f t="shared" si="11"/>
        <v>Data Salah</v>
      </c>
      <c r="I270" s="255"/>
      <c r="J270" s="322" t="str">
        <f t="shared" si="12"/>
        <v>isian data belum sesuai</v>
      </c>
    </row>
    <row r="271" spans="4:10" ht="36.75" customHeight="1" x14ac:dyDescent="0.25">
      <c r="E271" s="251" t="s">
        <v>316</v>
      </c>
      <c r="F271" s="251" t="s">
        <v>344</v>
      </c>
      <c r="G271" s="272"/>
      <c r="H271" s="273" t="str">
        <f t="shared" si="11"/>
        <v>Data Salah</v>
      </c>
      <c r="I271" s="255"/>
      <c r="J271" s="322" t="str">
        <f t="shared" si="12"/>
        <v>isian data belum sesuai</v>
      </c>
    </row>
    <row r="272" spans="4:10" ht="36.75" customHeight="1" x14ac:dyDescent="0.25">
      <c r="E272" s="207" t="s">
        <v>345</v>
      </c>
      <c r="F272" s="207" t="s">
        <v>346</v>
      </c>
      <c r="G272" s="272"/>
      <c r="H272" s="273" t="str">
        <f t="shared" si="11"/>
        <v>Data Salah</v>
      </c>
      <c r="I272" s="255"/>
      <c r="J272" s="322" t="str">
        <f t="shared" si="12"/>
        <v>isian data belum sesuai</v>
      </c>
    </row>
    <row r="273" spans="2:10" ht="36.75" customHeight="1" x14ac:dyDescent="0.25">
      <c r="E273" s="207" t="s">
        <v>347</v>
      </c>
      <c r="F273" s="207" t="s">
        <v>348</v>
      </c>
      <c r="G273" s="272"/>
      <c r="H273" s="273" t="str">
        <f t="shared" si="11"/>
        <v>Data Salah</v>
      </c>
      <c r="I273" s="255"/>
      <c r="J273" s="322" t="str">
        <f t="shared" si="12"/>
        <v>isian data belum sesuai</v>
      </c>
    </row>
    <row r="274" spans="2:10" ht="36.75" customHeight="1" x14ac:dyDescent="0.25">
      <c r="E274" s="251" t="s">
        <v>349</v>
      </c>
      <c r="F274" s="251" t="s">
        <v>350</v>
      </c>
      <c r="G274" s="272"/>
      <c r="H274" s="273" t="str">
        <f t="shared" si="11"/>
        <v>Data Salah</v>
      </c>
      <c r="I274" s="255"/>
      <c r="J274" s="322" t="str">
        <f t="shared" si="12"/>
        <v>isian data belum sesuai</v>
      </c>
    </row>
    <row r="275" spans="2:10" ht="36.75" customHeight="1" x14ac:dyDescent="0.25">
      <c r="E275" s="251" t="s">
        <v>129</v>
      </c>
      <c r="F275" s="251" t="s">
        <v>351</v>
      </c>
      <c r="G275" s="272"/>
      <c r="H275" s="273" t="str">
        <f t="shared" si="11"/>
        <v>Data Salah</v>
      </c>
      <c r="I275" s="255"/>
      <c r="J275" s="322" t="str">
        <f t="shared" si="12"/>
        <v>isian data belum sesuai</v>
      </c>
    </row>
    <row r="276" spans="2:10" x14ac:dyDescent="0.25">
      <c r="C276" s="282" t="s">
        <v>14</v>
      </c>
      <c r="D276" s="282" t="s">
        <v>352</v>
      </c>
    </row>
    <row r="277" spans="2:10" ht="34.5" customHeight="1" x14ac:dyDescent="0.25">
      <c r="D277" s="251" t="s">
        <v>28</v>
      </c>
      <c r="E277" s="438" t="s">
        <v>930</v>
      </c>
      <c r="F277" s="438"/>
      <c r="G277" s="272"/>
      <c r="H277" s="273" t="str">
        <f>IFERROR(VLOOKUP(G277,YaTidak,3,0),"Data Salah")</f>
        <v>Data Salah</v>
      </c>
      <c r="I277" s="255"/>
      <c r="J277" s="322" t="str">
        <f>IFERROR(VLOOKUP(G277,YaTidak,2,0),"isian data belum sesuai")</f>
        <v>isian data belum sesuai</v>
      </c>
    </row>
    <row r="278" spans="2:10" ht="34.5" customHeight="1" x14ac:dyDescent="0.25">
      <c r="D278" s="251" t="s">
        <v>353</v>
      </c>
      <c r="E278" s="438" t="s">
        <v>931</v>
      </c>
      <c r="F278" s="438"/>
      <c r="G278" s="272"/>
      <c r="H278" s="262" t="str">
        <f>IF(COUNT(G278)=1," ","Data salah")</f>
        <v>Data salah</v>
      </c>
      <c r="I278" s="255"/>
    </row>
    <row r="279" spans="2:10" ht="34.5" customHeight="1" x14ac:dyDescent="0.25">
      <c r="D279" s="251" t="s">
        <v>872</v>
      </c>
      <c r="E279" s="438" t="s">
        <v>932</v>
      </c>
      <c r="F279" s="438"/>
      <c r="G279" s="272"/>
      <c r="H279" s="262" t="str">
        <f>IF(COUNT(G279)=1," ","Data salah")</f>
        <v>Data salah</v>
      </c>
      <c r="I279" s="255"/>
    </row>
    <row r="280" spans="2:10" ht="34.5" customHeight="1" x14ac:dyDescent="0.25">
      <c r="D280" s="300" t="s">
        <v>24</v>
      </c>
      <c r="E280" s="438" t="s">
        <v>933</v>
      </c>
      <c r="F280" s="438"/>
      <c r="G280" s="272"/>
      <c r="H280" s="273" t="str">
        <f>IFERROR(VLOOKUP(G280,YaTidak,3,0),"Data Salah")</f>
        <v>Data Salah</v>
      </c>
      <c r="I280" s="255"/>
      <c r="J280" s="322" t="str">
        <f>IFERROR(VLOOKUP(G280,YaTidak,2,0),"isian data belum sesuai")</f>
        <v>isian data belum sesuai</v>
      </c>
    </row>
    <row r="281" spans="2:10" ht="34.5" customHeight="1" x14ac:dyDescent="0.25">
      <c r="D281" s="300" t="s">
        <v>33</v>
      </c>
      <c r="E281" s="438" t="s">
        <v>934</v>
      </c>
      <c r="F281" s="438"/>
      <c r="G281" s="272"/>
      <c r="H281" s="273" t="str">
        <f>IFERROR(VLOOKUP(G281,YaTidak,3,0),"Data Salah")</f>
        <v>Data Salah</v>
      </c>
      <c r="I281" s="255"/>
      <c r="J281" s="322" t="str">
        <f>IFERROR(VLOOKUP(G281,YaTidak,2,0),"isian data belum sesuai")</f>
        <v>isian data belum sesuai</v>
      </c>
    </row>
    <row r="282" spans="2:10" ht="34.5" customHeight="1" x14ac:dyDescent="0.25">
      <c r="D282" s="300" t="s">
        <v>35</v>
      </c>
      <c r="E282" s="438" t="s">
        <v>935</v>
      </c>
      <c r="F282" s="438"/>
      <c r="G282" s="272"/>
      <c r="H282" s="273" t="str">
        <f>IFERROR(VLOOKUP(G282,YaTidak,3,0),"Data Salah")</f>
        <v>Data Salah</v>
      </c>
      <c r="I282" s="255"/>
      <c r="J282" s="322" t="str">
        <f>IFERROR(VLOOKUP(G282,YaTidak,2,0),"isian data belum sesuai")</f>
        <v>isian data belum sesuai</v>
      </c>
    </row>
    <row r="283" spans="2:10" x14ac:dyDescent="0.25">
      <c r="F283" s="274" t="s">
        <v>44</v>
      </c>
      <c r="G283" s="285"/>
      <c r="H283" s="299"/>
      <c r="I283" s="299"/>
      <c r="J283" s="323">
        <f>AVERAGE(J223:J282)</f>
        <v>0</v>
      </c>
    </row>
    <row r="284" spans="2:10" ht="26.25" customHeight="1" x14ac:dyDescent="0.25">
      <c r="B284" s="317" t="s">
        <v>364</v>
      </c>
      <c r="C284" s="271"/>
      <c r="D284" s="271"/>
      <c r="E284" s="271"/>
      <c r="F284" s="271"/>
      <c r="G284" s="277"/>
    </row>
    <row r="285" spans="2:10" x14ac:dyDescent="0.25">
      <c r="C285" s="282" t="s">
        <v>6</v>
      </c>
      <c r="D285" s="282" t="s">
        <v>365</v>
      </c>
    </row>
    <row r="286" spans="2:10" ht="30" customHeight="1" x14ac:dyDescent="0.25">
      <c r="B286" s="211" t="s">
        <v>1215</v>
      </c>
      <c r="D286" s="207" t="s">
        <v>20</v>
      </c>
      <c r="E286" s="207" t="s">
        <v>546</v>
      </c>
      <c r="G286" s="272"/>
      <c r="H286" s="262" t="str">
        <f>IF(COUNT(G286)=1," ","Data salah")</f>
        <v>Data salah</v>
      </c>
      <c r="I286" s="255"/>
      <c r="J286" s="324">
        <f>IFERROR(IF((G286/100)&gt;=4,4*0.25,(G286/100)*0.25),"isian data belum sesuai")</f>
        <v>0</v>
      </c>
    </row>
    <row r="287" spans="2:10" ht="30" customHeight="1" x14ac:dyDescent="0.25">
      <c r="D287" s="207" t="s">
        <v>21</v>
      </c>
      <c r="E287" s="207" t="s">
        <v>366</v>
      </c>
      <c r="G287" s="272"/>
      <c r="H287" s="262" t="str">
        <f>IF(COUNT(G287)=1," ","Data salah")</f>
        <v>Data salah</v>
      </c>
      <c r="I287" s="255"/>
      <c r="J287" s="324">
        <f>IFERROR(IF((G287/50)&gt;=4,4*0.25,(G287/50)*0.25),"isian data belum sesuai")</f>
        <v>0</v>
      </c>
    </row>
    <row r="288" spans="2:10" ht="60.75" customHeight="1" x14ac:dyDescent="0.25">
      <c r="D288" s="207" t="s">
        <v>22</v>
      </c>
      <c r="E288" s="438" t="s">
        <v>1542</v>
      </c>
      <c r="F288" s="438"/>
      <c r="G288" s="272"/>
      <c r="H288" s="262" t="str">
        <f>IF(COUNT(G288)=1," ","Data salah")</f>
        <v>Data salah</v>
      </c>
      <c r="I288" s="255"/>
      <c r="J288" s="324">
        <f>IFERROR(IF(G288&gt;=4,4*0.25,G288*0.25),"isian data belum sesuai")</f>
        <v>0</v>
      </c>
    </row>
    <row r="289" spans="3:10" ht="65.25" customHeight="1" x14ac:dyDescent="0.25">
      <c r="D289" s="207" t="s">
        <v>24</v>
      </c>
      <c r="E289" s="438" t="s">
        <v>1543</v>
      </c>
      <c r="F289" s="438"/>
      <c r="G289" s="272"/>
      <c r="H289" s="262" t="str">
        <f>IF(COUNT(G289)=1," ","Data salah")</f>
        <v>Data salah</v>
      </c>
      <c r="I289" s="255"/>
      <c r="J289" s="324">
        <f>IFERROR(IF(G289&gt;=4,4*0.25,G289*0.25),"isian data belum sesuai")</f>
        <v>0</v>
      </c>
    </row>
    <row r="290" spans="3:10" ht="34.5" customHeight="1" x14ac:dyDescent="0.25">
      <c r="D290" s="207" t="s">
        <v>33</v>
      </c>
      <c r="E290" s="207" t="s">
        <v>369</v>
      </c>
      <c r="G290" s="272"/>
      <c r="H290" s="273" t="str">
        <f>IFERROR(VLOOKUP(G290,skala4,3,0),"Data Salah")</f>
        <v>Data Salah</v>
      </c>
      <c r="I290" s="255"/>
      <c r="J290" s="322" t="str">
        <f>IFERROR(VLOOKUP(G290,skala4,2,0),"isian data belum sesuai")</f>
        <v>isian data belum sesuai</v>
      </c>
    </row>
    <row r="291" spans="3:10" ht="34.5" customHeight="1" x14ac:dyDescent="0.25">
      <c r="D291" s="207" t="s">
        <v>35</v>
      </c>
      <c r="E291" s="207" t="s">
        <v>370</v>
      </c>
      <c r="G291" s="272"/>
      <c r="H291" s="273" t="str">
        <f>IFERROR(VLOOKUP(G291,skala4,3,0),"Data Salah")</f>
        <v>Data Salah</v>
      </c>
      <c r="I291" s="255"/>
      <c r="J291" s="322" t="str">
        <f>IFERROR(VLOOKUP(G291,skala4,2,0),"isian data belum sesuai")</f>
        <v>isian data belum sesuai</v>
      </c>
    </row>
    <row r="292" spans="3:10" ht="34.5" customHeight="1" x14ac:dyDescent="0.25">
      <c r="D292" s="207" t="s">
        <v>37</v>
      </c>
      <c r="E292" s="207" t="s">
        <v>371</v>
      </c>
      <c r="G292" s="272"/>
      <c r="H292" s="273" t="str">
        <f>IFERROR(VLOOKUP(G292,skala4,3,0),"Data Salah")</f>
        <v>Data Salah</v>
      </c>
      <c r="I292" s="255"/>
      <c r="J292" s="322" t="str">
        <f>IFERROR(VLOOKUP(G292,skala4,2,0),"isian data belum sesuai")</f>
        <v>isian data belum sesuai</v>
      </c>
    </row>
    <row r="293" spans="3:10" ht="34.5" customHeight="1" x14ac:dyDescent="0.25">
      <c r="D293" s="207" t="s">
        <v>39</v>
      </c>
      <c r="E293" s="207" t="s">
        <v>372</v>
      </c>
      <c r="G293" s="272"/>
      <c r="H293" s="273" t="str">
        <f>IFERROR(VLOOKUP(G293,skala4,3,0),"Data Salah")</f>
        <v>Data Salah</v>
      </c>
      <c r="I293" s="255"/>
      <c r="J293" s="322" t="str">
        <f>IFERROR(VLOOKUP(G293,skala4,2,0),"isian data belum sesuai")</f>
        <v>isian data belum sesuai</v>
      </c>
    </row>
    <row r="294" spans="3:10" ht="27.75" customHeight="1" x14ac:dyDescent="0.25">
      <c r="D294" s="207" t="s">
        <v>41</v>
      </c>
      <c r="E294" s="438" t="s">
        <v>373</v>
      </c>
      <c r="F294" s="438"/>
    </row>
    <row r="295" spans="3:10" ht="40.5" customHeight="1" x14ac:dyDescent="0.25">
      <c r="E295" s="207" t="s">
        <v>121</v>
      </c>
      <c r="F295" s="281" t="s">
        <v>1540</v>
      </c>
      <c r="G295" s="272"/>
      <c r="H295" s="262" t="str">
        <f>IF(COUNT(G295)=1," ","Data salah")</f>
        <v>Data salah</v>
      </c>
      <c r="I295" s="255"/>
      <c r="J295" s="324">
        <f>IFERROR(IF(G295&gt;=18,4*0.25,(G295/4.5)*0.25),"isian data belum sesuai")</f>
        <v>0</v>
      </c>
    </row>
    <row r="296" spans="3:10" ht="40.5" customHeight="1" x14ac:dyDescent="0.25">
      <c r="E296" s="207" t="s">
        <v>123</v>
      </c>
      <c r="F296" s="251" t="s">
        <v>1544</v>
      </c>
      <c r="G296" s="272"/>
      <c r="H296" s="273" t="str">
        <f>IFERROR(VLOOKUP(G296,skala4,3,0),"Data Salah")</f>
        <v>Data Salah</v>
      </c>
      <c r="I296" s="255"/>
      <c r="J296" s="322" t="str">
        <f>IFERROR(VLOOKUP(G296,skala4,2,0),"isian data belum sesuai")</f>
        <v>isian data belum sesuai</v>
      </c>
    </row>
    <row r="297" spans="3:10" x14ac:dyDescent="0.25">
      <c r="C297" s="282" t="s">
        <v>376</v>
      </c>
      <c r="D297" s="282" t="s">
        <v>377</v>
      </c>
    </row>
    <row r="298" spans="3:10" x14ac:dyDescent="0.25">
      <c r="D298" s="207" t="s">
        <v>28</v>
      </c>
      <c r="E298" s="207" t="s">
        <v>378</v>
      </c>
    </row>
    <row r="299" spans="3:10" ht="24.75" customHeight="1" x14ac:dyDescent="0.25">
      <c r="E299" s="207" t="s">
        <v>121</v>
      </c>
      <c r="F299" s="207" t="s">
        <v>594</v>
      </c>
      <c r="G299" s="272"/>
      <c r="H299" s="262" t="str">
        <f t="shared" ref="H299:H307" si="13">IF(COUNT(G299)=1," ","Data salah")</f>
        <v>Data salah</v>
      </c>
      <c r="I299" s="255"/>
      <c r="J299" s="324" t="str">
        <f>IFERROR(IF(G299/G300&gt;=2,4*0.25,G299/G300*2*0.25),"isian data belum sesuai")</f>
        <v>isian data belum sesuai</v>
      </c>
    </row>
    <row r="300" spans="3:10" ht="24.75" customHeight="1" x14ac:dyDescent="0.25">
      <c r="F300" s="207" t="s">
        <v>560</v>
      </c>
      <c r="G300" s="272"/>
      <c r="H300" s="262" t="str">
        <f t="shared" si="13"/>
        <v>Data salah</v>
      </c>
      <c r="I300" s="255"/>
      <c r="J300" s="320" t="s">
        <v>1237</v>
      </c>
    </row>
    <row r="301" spans="3:10" ht="24.75" customHeight="1" x14ac:dyDescent="0.25">
      <c r="E301" s="207" t="s">
        <v>123</v>
      </c>
      <c r="F301" s="207" t="s">
        <v>1238</v>
      </c>
      <c r="G301" s="272"/>
      <c r="H301" s="262" t="str">
        <f t="shared" si="13"/>
        <v>Data salah</v>
      </c>
      <c r="I301" s="255"/>
      <c r="J301" s="324">
        <f>IFERROR(IF(G301&gt;=12,4*0.25,(G301/3)*0.25),"isian data belum sesuai")</f>
        <v>0</v>
      </c>
    </row>
    <row r="302" spans="3:10" ht="24.75" customHeight="1" x14ac:dyDescent="0.25">
      <c r="E302" s="207" t="s">
        <v>125</v>
      </c>
      <c r="F302" s="207" t="s">
        <v>380</v>
      </c>
      <c r="G302" s="272"/>
      <c r="H302" s="262" t="str">
        <f t="shared" si="13"/>
        <v>Data salah</v>
      </c>
      <c r="I302" s="255"/>
      <c r="J302" s="324">
        <f>IFERROR(IF(G302&gt;=4,4*0.25,G302*0.25),"isian data belum sesuai")</f>
        <v>0</v>
      </c>
    </row>
    <row r="303" spans="3:10" ht="24.75" customHeight="1" x14ac:dyDescent="0.25">
      <c r="E303" s="207" t="s">
        <v>124</v>
      </c>
      <c r="F303" s="207" t="s">
        <v>1239</v>
      </c>
      <c r="G303" s="272"/>
      <c r="H303" s="262" t="str">
        <f t="shared" si="13"/>
        <v>Data salah</v>
      </c>
      <c r="I303" s="255"/>
      <c r="J303" s="324">
        <f>IFERROR(IF(G303&gt;=2,4*0.25,G303*2*0.25),"isian data belum sesuai")</f>
        <v>0</v>
      </c>
    </row>
    <row r="304" spans="3:10" ht="24.75" customHeight="1" x14ac:dyDescent="0.25">
      <c r="E304" s="207" t="s">
        <v>122</v>
      </c>
      <c r="F304" s="207" t="s">
        <v>1240</v>
      </c>
      <c r="G304" s="272"/>
      <c r="H304" s="262" t="str">
        <f t="shared" si="13"/>
        <v>Data salah</v>
      </c>
      <c r="I304" s="255"/>
      <c r="J304" s="324" t="str">
        <f>IFERROR(IF(G304/G305&gt;=1.5,4*0.25,(G304/G305)*4/1.5*0.25),"isian data belum sesuai")</f>
        <v>isian data belum sesuai</v>
      </c>
    </row>
    <row r="305" spans="2:10" ht="24.75" customHeight="1" x14ac:dyDescent="0.25">
      <c r="F305" s="207" t="s">
        <v>562</v>
      </c>
      <c r="G305" s="272"/>
      <c r="H305" s="262" t="str">
        <f t="shared" si="13"/>
        <v>Data salah</v>
      </c>
      <c r="I305" s="255"/>
      <c r="J305" s="320" t="s">
        <v>1237</v>
      </c>
    </row>
    <row r="306" spans="2:10" ht="24.75" customHeight="1" x14ac:dyDescent="0.25">
      <c r="E306" s="207" t="s">
        <v>126</v>
      </c>
      <c r="F306" s="207" t="s">
        <v>563</v>
      </c>
      <c r="G306" s="272"/>
      <c r="H306" s="262" t="str">
        <f t="shared" si="13"/>
        <v>Data salah</v>
      </c>
      <c r="I306" s="255"/>
      <c r="J306" s="324" t="str">
        <f>IFERROR(IF(G306/G307&gt;=2,4*0.25,G306/G307*2*0.25),"isian data belum sesuai")</f>
        <v>isian data belum sesuai</v>
      </c>
    </row>
    <row r="307" spans="2:10" ht="24.75" customHeight="1" x14ac:dyDescent="0.25">
      <c r="F307" s="207" t="s">
        <v>564</v>
      </c>
      <c r="G307" s="272"/>
      <c r="H307" s="262" t="str">
        <f t="shared" si="13"/>
        <v>Data salah</v>
      </c>
      <c r="I307" s="255"/>
      <c r="J307" s="320" t="s">
        <v>1237</v>
      </c>
    </row>
    <row r="308" spans="2:10" ht="24.75" customHeight="1" x14ac:dyDescent="0.25">
      <c r="D308" s="207" t="s">
        <v>21</v>
      </c>
      <c r="E308" s="438" t="s">
        <v>1480</v>
      </c>
      <c r="F308" s="438"/>
      <c r="G308" s="272"/>
      <c r="H308" s="273" t="str">
        <f>IFERROR(VLOOKUP(G308,skala4,3,0),"Data Salah")</f>
        <v>Data Salah</v>
      </c>
      <c r="I308" s="255"/>
      <c r="J308" s="322" t="str">
        <f>IFERROR(VLOOKUP(G308,skala4,2,0),"isian data belum sesuai")</f>
        <v>isian data belum sesuai</v>
      </c>
    </row>
    <row r="309" spans="2:10" x14ac:dyDescent="0.25">
      <c r="D309" s="207" t="s">
        <v>22</v>
      </c>
      <c r="E309" s="438" t="s">
        <v>759</v>
      </c>
      <c r="F309" s="438"/>
      <c r="G309" s="301"/>
      <c r="H309" s="273"/>
      <c r="I309" s="273"/>
      <c r="J309" s="322"/>
    </row>
    <row r="310" spans="2:10" ht="35.25" customHeight="1" x14ac:dyDescent="0.25">
      <c r="E310" s="251" t="s">
        <v>121</v>
      </c>
      <c r="F310" s="251" t="s">
        <v>948</v>
      </c>
      <c r="G310" s="272"/>
      <c r="H310" s="273" t="str">
        <f>IFERROR(VLOOKUP(G310,YaTidak,3,0),"Data Salah")</f>
        <v>Data Salah</v>
      </c>
      <c r="I310" s="255"/>
      <c r="J310" s="322" t="str">
        <f>IFERROR(VLOOKUP(G310,YaTidak,2,0),"isian data belum sesuai")</f>
        <v>isian data belum sesuai</v>
      </c>
    </row>
    <row r="311" spans="2:10" ht="27" customHeight="1" x14ac:dyDescent="0.25">
      <c r="E311" s="251" t="s">
        <v>123</v>
      </c>
      <c r="F311" s="251" t="s">
        <v>949</v>
      </c>
      <c r="G311" s="272"/>
      <c r="H311" s="273" t="str">
        <f>IFERROR(VLOOKUP(G311,YaTidak,3,0),"Data Salah")</f>
        <v>Data Salah</v>
      </c>
      <c r="I311" s="255"/>
      <c r="J311" s="322" t="str">
        <f>IFERROR(VLOOKUP(G311,YaTidak,2,0),"isian data belum sesuai")</f>
        <v>isian data belum sesuai</v>
      </c>
    </row>
    <row r="312" spans="2:10" ht="27" customHeight="1" x14ac:dyDescent="0.25">
      <c r="E312" s="251" t="s">
        <v>125</v>
      </c>
      <c r="F312" s="251" t="s">
        <v>950</v>
      </c>
      <c r="G312" s="272"/>
      <c r="H312" s="273" t="str">
        <f>IFERROR(VLOOKUP(G312,YaTidak,3,0),"Data Salah")</f>
        <v>Data Salah</v>
      </c>
      <c r="I312" s="255"/>
      <c r="J312" s="322" t="str">
        <f>IFERROR(VLOOKUP(G312,YaTidak,2,0),"isian data belum sesuai")</f>
        <v>isian data belum sesuai</v>
      </c>
    </row>
    <row r="313" spans="2:10" ht="27" customHeight="1" x14ac:dyDescent="0.25">
      <c r="E313" s="251" t="s">
        <v>124</v>
      </c>
      <c r="F313" s="251" t="s">
        <v>951</v>
      </c>
      <c r="G313" s="272"/>
      <c r="H313" s="273" t="str">
        <f>IFERROR(VLOOKUP(G313,YaTidak,3,0),"Data Salah")</f>
        <v>Data Salah</v>
      </c>
      <c r="I313" s="255"/>
      <c r="J313" s="322" t="str">
        <f>IFERROR(VLOOKUP(G313,YaTidak,2,0),"isian data belum sesuai")</f>
        <v>isian data belum sesuai</v>
      </c>
    </row>
    <row r="314" spans="2:10" ht="27" customHeight="1" x14ac:dyDescent="0.25">
      <c r="E314" s="251" t="s">
        <v>122</v>
      </c>
      <c r="F314" s="251" t="s">
        <v>952</v>
      </c>
      <c r="G314" s="272"/>
      <c r="H314" s="273" t="str">
        <f>IFERROR(VLOOKUP(G314,YaTidak,3,0),"Data Salah")</f>
        <v>Data Salah</v>
      </c>
      <c r="I314" s="255"/>
      <c r="J314" s="322" t="str">
        <f>IFERROR(VLOOKUP(G314,YaTidak,2,0),"isian data belum sesuai")</f>
        <v>isian data belum sesuai</v>
      </c>
    </row>
    <row r="315" spans="2:10" x14ac:dyDescent="0.25">
      <c r="F315" s="274" t="s">
        <v>44</v>
      </c>
      <c r="G315" s="285"/>
      <c r="H315" s="286"/>
      <c r="I315" s="286"/>
      <c r="J315" s="322">
        <f>AVERAGE(J286:J314)</f>
        <v>0</v>
      </c>
    </row>
    <row r="316" spans="2:10" ht="27" customHeight="1" x14ac:dyDescent="0.25">
      <c r="B316" s="317" t="s">
        <v>419</v>
      </c>
      <c r="C316" s="271"/>
      <c r="D316" s="271"/>
      <c r="E316" s="271"/>
      <c r="F316" s="271"/>
      <c r="G316" s="277"/>
    </row>
    <row r="317" spans="2:10" x14ac:dyDescent="0.25">
      <c r="C317" s="282" t="s">
        <v>6</v>
      </c>
      <c r="D317" s="282" t="s">
        <v>420</v>
      </c>
    </row>
    <row r="318" spans="2:10" ht="25.5" customHeight="1" x14ac:dyDescent="0.25">
      <c r="D318" s="207" t="s">
        <v>28</v>
      </c>
      <c r="E318" s="207" t="s">
        <v>421</v>
      </c>
      <c r="G318" s="272" t="s">
        <v>1215</v>
      </c>
      <c r="H318" s="273" t="str">
        <f>IFERROR(VLOOKUP(G318,YaTidak,3,0),"Data Salah")</f>
        <v>Data Salah</v>
      </c>
      <c r="I318" s="255"/>
      <c r="J318" s="322" t="str">
        <f>IFERROR(VLOOKUP(G318,YaTidak,2,0),"isian data belum sesuai")</f>
        <v>isian data belum sesuai</v>
      </c>
    </row>
    <row r="319" spans="2:10" ht="38.25" customHeight="1" x14ac:dyDescent="0.25">
      <c r="D319" s="207" t="s">
        <v>21</v>
      </c>
      <c r="E319" s="438" t="s">
        <v>422</v>
      </c>
      <c r="F319" s="438"/>
      <c r="G319" s="272" t="s">
        <v>1458</v>
      </c>
      <c r="H319" s="273" t="str">
        <f>IFERROR(VLOOKUP(G319,YaTidak,3,0),"Data Salah")</f>
        <v>Data Salah</v>
      </c>
      <c r="I319" s="255"/>
      <c r="J319" s="322" t="str">
        <f>IFERROR(VLOOKUP(G319,YaTidak,2,0),"isian data belum sesuai")</f>
        <v>isian data belum sesuai</v>
      </c>
    </row>
    <row r="320" spans="2:10" ht="39" customHeight="1" x14ac:dyDescent="0.25">
      <c r="D320" s="207" t="s">
        <v>22</v>
      </c>
      <c r="E320" s="438" t="s">
        <v>566</v>
      </c>
      <c r="F320" s="438"/>
      <c r="G320" s="272" t="s">
        <v>1215</v>
      </c>
      <c r="H320" s="273" t="str">
        <f>IFERROR(VLOOKUP(G320,skala4,3,0),"Data Salah")</f>
        <v>Data Salah</v>
      </c>
      <c r="I320" s="255"/>
      <c r="J320" s="322" t="str">
        <f>IFERROR(VLOOKUP(G320,skala4,2,0),"isian data belum sesuai")</f>
        <v>isian data belum sesuai</v>
      </c>
    </row>
    <row r="321" spans="3:11" ht="25.5" customHeight="1" x14ac:dyDescent="0.25">
      <c r="D321" s="207" t="s">
        <v>24</v>
      </c>
      <c r="E321" s="207" t="s">
        <v>1545</v>
      </c>
      <c r="G321" s="272" t="s">
        <v>1215</v>
      </c>
      <c r="H321" s="273" t="str">
        <f>IFERROR(VLOOKUP(G321,skala4,3,0),"Data Salah")</f>
        <v>Data Salah</v>
      </c>
      <c r="I321" s="255"/>
      <c r="J321" s="322" t="str">
        <f>IFERROR(VLOOKUP(G321,skala4,2,0),"isian data belum sesuai")</f>
        <v>isian data belum sesuai</v>
      </c>
    </row>
    <row r="322" spans="3:11" ht="25.5" customHeight="1" x14ac:dyDescent="0.25">
      <c r="D322" s="207" t="s">
        <v>33</v>
      </c>
      <c r="E322" s="438" t="s">
        <v>1203</v>
      </c>
      <c r="F322" s="438"/>
      <c r="G322" s="272" t="s">
        <v>1215</v>
      </c>
      <c r="H322" s="273" t="str">
        <f t="shared" ref="H322:H328" si="14">IFERROR(VLOOKUP(G322,YaTidak,3,0),"Data Salah")</f>
        <v>Data Salah</v>
      </c>
      <c r="I322" s="255"/>
      <c r="J322" s="322" t="str">
        <f t="shared" ref="J322:J328" si="15">IFERROR(VLOOKUP(G322,YaTidak,2,0),"isian data belum sesuai")</f>
        <v>isian data belum sesuai</v>
      </c>
    </row>
    <row r="323" spans="3:11" ht="25.5" customHeight="1" x14ac:dyDescent="0.25">
      <c r="E323" s="438" t="s">
        <v>1204</v>
      </c>
      <c r="F323" s="438"/>
      <c r="G323" s="272" t="s">
        <v>1215</v>
      </c>
      <c r="H323" s="273" t="str">
        <f t="shared" si="14"/>
        <v>Data Salah</v>
      </c>
      <c r="I323" s="255"/>
      <c r="J323" s="322" t="str">
        <f t="shared" si="15"/>
        <v>isian data belum sesuai</v>
      </c>
    </row>
    <row r="324" spans="3:11" ht="25.5" customHeight="1" x14ac:dyDescent="0.25">
      <c r="E324" s="438" t="s">
        <v>1205</v>
      </c>
      <c r="F324" s="438"/>
      <c r="G324" s="272" t="s">
        <v>1215</v>
      </c>
      <c r="H324" s="273" t="str">
        <f t="shared" si="14"/>
        <v>Data Salah</v>
      </c>
      <c r="I324" s="255"/>
      <c r="J324" s="322" t="str">
        <f t="shared" si="15"/>
        <v>isian data belum sesuai</v>
      </c>
    </row>
    <row r="325" spans="3:11" ht="25.5" customHeight="1" x14ac:dyDescent="0.25">
      <c r="E325" s="438" t="s">
        <v>1206</v>
      </c>
      <c r="F325" s="438"/>
      <c r="G325" s="272" t="s">
        <v>1215</v>
      </c>
      <c r="H325" s="273" t="str">
        <f t="shared" si="14"/>
        <v>Data Salah</v>
      </c>
      <c r="I325" s="255"/>
      <c r="J325" s="322" t="str">
        <f t="shared" si="15"/>
        <v>isian data belum sesuai</v>
      </c>
    </row>
    <row r="326" spans="3:11" ht="25.5" customHeight="1" x14ac:dyDescent="0.25">
      <c r="E326" s="438" t="s">
        <v>1207</v>
      </c>
      <c r="F326" s="438"/>
      <c r="G326" s="272" t="s">
        <v>1215</v>
      </c>
      <c r="H326" s="273" t="str">
        <f t="shared" si="14"/>
        <v>Data Salah</v>
      </c>
      <c r="I326" s="255"/>
      <c r="J326" s="322" t="str">
        <f t="shared" si="15"/>
        <v>isian data belum sesuai</v>
      </c>
    </row>
    <row r="327" spans="3:11" ht="37.5" customHeight="1" x14ac:dyDescent="0.25">
      <c r="D327" s="207" t="s">
        <v>35</v>
      </c>
      <c r="E327" s="438" t="s">
        <v>959</v>
      </c>
      <c r="F327" s="438"/>
      <c r="G327" s="272" t="s">
        <v>1215</v>
      </c>
      <c r="H327" s="273" t="str">
        <f t="shared" si="14"/>
        <v>Data Salah</v>
      </c>
      <c r="I327" s="255"/>
      <c r="J327" s="322" t="str">
        <f t="shared" si="15"/>
        <v>isian data belum sesuai</v>
      </c>
    </row>
    <row r="328" spans="3:11" ht="25.5" customHeight="1" x14ac:dyDescent="0.25">
      <c r="D328" s="207" t="s">
        <v>37</v>
      </c>
      <c r="E328" s="438" t="s">
        <v>1188</v>
      </c>
      <c r="F328" s="438"/>
      <c r="G328" s="272" t="s">
        <v>1215</v>
      </c>
      <c r="H328" s="273" t="str">
        <f t="shared" si="14"/>
        <v>Data Salah</v>
      </c>
      <c r="I328" s="255"/>
      <c r="J328" s="322" t="str">
        <f t="shared" si="15"/>
        <v>isian data belum sesuai</v>
      </c>
    </row>
    <row r="329" spans="3:11" ht="15.75" x14ac:dyDescent="0.25">
      <c r="C329" s="282" t="s">
        <v>376</v>
      </c>
      <c r="D329" s="282" t="s">
        <v>424</v>
      </c>
      <c r="G329" s="211"/>
      <c r="H329" s="302"/>
      <c r="I329" s="302"/>
      <c r="J329" s="325"/>
      <c r="K329" s="303"/>
    </row>
    <row r="330" spans="3:11" ht="36" customHeight="1" x14ac:dyDescent="0.25">
      <c r="D330" s="207" t="s">
        <v>28</v>
      </c>
      <c r="E330" s="207" t="s">
        <v>425</v>
      </c>
      <c r="G330" s="272" t="s">
        <v>1215</v>
      </c>
      <c r="H330" s="273" t="str">
        <f>IFERROR(VLOOKUP(G330,skala4,3,0),"Data Salah")</f>
        <v>Data Salah</v>
      </c>
      <c r="I330" s="255"/>
      <c r="J330" s="322" t="str">
        <f>IFERROR(VLOOKUP(G330,skala4,2,0),"isian data belum sesuai")</f>
        <v>isian data belum sesuai</v>
      </c>
      <c r="K330" s="303"/>
    </row>
    <row r="331" spans="3:11" ht="36" customHeight="1" x14ac:dyDescent="0.25">
      <c r="D331" s="207" t="s">
        <v>21</v>
      </c>
      <c r="E331" s="438" t="s">
        <v>1452</v>
      </c>
      <c r="F331" s="438"/>
      <c r="G331" s="272" t="s">
        <v>1215</v>
      </c>
      <c r="H331" s="273" t="str">
        <f t="shared" ref="H331:H336" si="16">IFERROR(VLOOKUP(G331,YaTidak,3,0),"Data Salah")</f>
        <v>Data Salah</v>
      </c>
      <c r="I331" s="255"/>
      <c r="J331" s="322" t="str">
        <f t="shared" ref="J331:J336" si="17">IFERROR(VLOOKUP(G331,YaTidak,2,0),"isian data belum sesuai")</f>
        <v>isian data belum sesuai</v>
      </c>
      <c r="K331" s="303"/>
    </row>
    <row r="332" spans="3:11" ht="36" customHeight="1" x14ac:dyDescent="0.25">
      <c r="D332" s="207" t="s">
        <v>22</v>
      </c>
      <c r="E332" s="438" t="s">
        <v>1451</v>
      </c>
      <c r="F332" s="438"/>
      <c r="G332" s="272" t="s">
        <v>1215</v>
      </c>
      <c r="H332" s="273" t="str">
        <f t="shared" si="16"/>
        <v>Data Salah</v>
      </c>
      <c r="I332" s="255"/>
      <c r="J332" s="322" t="str">
        <f t="shared" si="17"/>
        <v>isian data belum sesuai</v>
      </c>
      <c r="K332" s="303"/>
    </row>
    <row r="333" spans="3:11" ht="36" customHeight="1" x14ac:dyDescent="0.25">
      <c r="D333" s="207" t="s">
        <v>24</v>
      </c>
      <c r="E333" s="438" t="s">
        <v>1453</v>
      </c>
      <c r="F333" s="438"/>
      <c r="G333" s="272" t="s">
        <v>1215</v>
      </c>
      <c r="H333" s="273" t="str">
        <f t="shared" si="16"/>
        <v>Data Salah</v>
      </c>
      <c r="I333" s="255"/>
      <c r="J333" s="322" t="str">
        <f t="shared" si="17"/>
        <v>isian data belum sesuai</v>
      </c>
      <c r="K333" s="303"/>
    </row>
    <row r="334" spans="3:11" ht="36" customHeight="1" x14ac:dyDescent="0.25">
      <c r="D334" s="207" t="s">
        <v>33</v>
      </c>
      <c r="E334" s="207" t="s">
        <v>429</v>
      </c>
      <c r="G334" s="272" t="s">
        <v>1215</v>
      </c>
      <c r="H334" s="273" t="str">
        <f t="shared" si="16"/>
        <v>Data Salah</v>
      </c>
      <c r="I334" s="255"/>
      <c r="J334" s="322" t="str">
        <f t="shared" si="17"/>
        <v>isian data belum sesuai</v>
      </c>
      <c r="K334" s="303"/>
    </row>
    <row r="335" spans="3:11" ht="36" customHeight="1" x14ac:dyDescent="0.25">
      <c r="D335" s="207" t="s">
        <v>35</v>
      </c>
      <c r="E335" s="207" t="s">
        <v>430</v>
      </c>
      <c r="G335" s="272" t="s">
        <v>1215</v>
      </c>
      <c r="H335" s="273" t="str">
        <f t="shared" si="16"/>
        <v>Data Salah</v>
      </c>
      <c r="I335" s="255"/>
      <c r="J335" s="322" t="str">
        <f t="shared" si="17"/>
        <v>isian data belum sesuai</v>
      </c>
      <c r="K335" s="303"/>
    </row>
    <row r="336" spans="3:11" ht="36" customHeight="1" x14ac:dyDescent="0.25">
      <c r="D336" s="207" t="s">
        <v>37</v>
      </c>
      <c r="E336" s="438" t="s">
        <v>1323</v>
      </c>
      <c r="F336" s="438"/>
      <c r="G336" s="272" t="s">
        <v>1215</v>
      </c>
      <c r="H336" s="273" t="str">
        <f t="shared" si="16"/>
        <v>Data Salah</v>
      </c>
      <c r="I336" s="255"/>
      <c r="J336" s="322" t="str">
        <f t="shared" si="17"/>
        <v>isian data belum sesuai</v>
      </c>
      <c r="K336" s="303"/>
    </row>
    <row r="337" spans="3:11" ht="15.75" x14ac:dyDescent="0.25">
      <c r="D337" s="207" t="s">
        <v>39</v>
      </c>
      <c r="E337" s="207" t="s">
        <v>1325</v>
      </c>
      <c r="G337" s="211"/>
      <c r="H337" s="273"/>
      <c r="I337" s="273"/>
      <c r="J337" s="322"/>
      <c r="K337" s="303"/>
    </row>
    <row r="338" spans="3:11" ht="32.25" customHeight="1" x14ac:dyDescent="0.25">
      <c r="E338" s="207" t="s">
        <v>121</v>
      </c>
      <c r="F338" s="251" t="s">
        <v>1326</v>
      </c>
      <c r="G338" s="272" t="s">
        <v>1215</v>
      </c>
      <c r="H338" s="273" t="str">
        <f t="shared" ref="H338:H343" si="18">IFERROR(VLOOKUP(G338,skala4,3,0),"Data Salah")</f>
        <v>Data Salah</v>
      </c>
      <c r="I338" s="255"/>
      <c r="J338" s="322" t="str">
        <f t="shared" ref="J338:J343" si="19">IFERROR(VLOOKUP(G338,skala4,2,0),"isian data belum sesuai")</f>
        <v>isian data belum sesuai</v>
      </c>
      <c r="K338" s="303"/>
    </row>
    <row r="339" spans="3:11" ht="32.25" customHeight="1" x14ac:dyDescent="0.25">
      <c r="E339" s="207" t="s">
        <v>123</v>
      </c>
      <c r="F339" s="251" t="s">
        <v>1327</v>
      </c>
      <c r="G339" s="272" t="s">
        <v>1215</v>
      </c>
      <c r="H339" s="273" t="str">
        <f t="shared" si="18"/>
        <v>Data Salah</v>
      </c>
      <c r="I339" s="255"/>
      <c r="J339" s="322" t="str">
        <f t="shared" si="19"/>
        <v>isian data belum sesuai</v>
      </c>
      <c r="K339" s="303"/>
    </row>
    <row r="340" spans="3:11" ht="32.25" customHeight="1" x14ac:dyDescent="0.25">
      <c r="E340" s="207" t="s">
        <v>125</v>
      </c>
      <c r="F340" s="251" t="s">
        <v>1328</v>
      </c>
      <c r="G340" s="272" t="s">
        <v>1215</v>
      </c>
      <c r="H340" s="273" t="str">
        <f t="shared" si="18"/>
        <v>Data Salah</v>
      </c>
      <c r="I340" s="255"/>
      <c r="J340" s="322" t="str">
        <f t="shared" si="19"/>
        <v>isian data belum sesuai</v>
      </c>
      <c r="K340" s="303"/>
    </row>
    <row r="341" spans="3:11" ht="32.25" customHeight="1" x14ac:dyDescent="0.25">
      <c r="E341" s="207" t="s">
        <v>124</v>
      </c>
      <c r="F341" s="251" t="s">
        <v>1329</v>
      </c>
      <c r="G341" s="272" t="s">
        <v>1215</v>
      </c>
      <c r="H341" s="273" t="str">
        <f t="shared" si="18"/>
        <v>Data Salah</v>
      </c>
      <c r="I341" s="255"/>
      <c r="J341" s="322" t="str">
        <f t="shared" si="19"/>
        <v>isian data belum sesuai</v>
      </c>
      <c r="K341" s="303"/>
    </row>
    <row r="342" spans="3:11" ht="32.25" customHeight="1" x14ac:dyDescent="0.25">
      <c r="E342" s="207" t="s">
        <v>122</v>
      </c>
      <c r="F342" s="251" t="s">
        <v>1330</v>
      </c>
      <c r="G342" s="272" t="s">
        <v>1215</v>
      </c>
      <c r="H342" s="273" t="str">
        <f t="shared" si="18"/>
        <v>Data Salah</v>
      </c>
      <c r="I342" s="255"/>
      <c r="J342" s="322" t="str">
        <f t="shared" si="19"/>
        <v>isian data belum sesuai</v>
      </c>
      <c r="K342" s="303"/>
    </row>
    <row r="343" spans="3:11" ht="32.25" customHeight="1" x14ac:dyDescent="0.25">
      <c r="E343" s="207" t="s">
        <v>126</v>
      </c>
      <c r="F343" s="251" t="s">
        <v>1331</v>
      </c>
      <c r="G343" s="272" t="s">
        <v>1215</v>
      </c>
      <c r="H343" s="273" t="str">
        <f t="shared" si="18"/>
        <v>Data Salah</v>
      </c>
      <c r="I343" s="255"/>
      <c r="J343" s="322" t="str">
        <f t="shared" si="19"/>
        <v>isian data belum sesuai</v>
      </c>
      <c r="K343" s="303"/>
    </row>
    <row r="344" spans="3:11" ht="15.75" x14ac:dyDescent="0.25">
      <c r="C344" s="282" t="s">
        <v>8</v>
      </c>
      <c r="D344" s="282" t="s">
        <v>431</v>
      </c>
      <c r="G344" s="211"/>
      <c r="H344" s="302"/>
      <c r="I344" s="302"/>
      <c r="J344" s="325"/>
      <c r="K344" s="303"/>
    </row>
    <row r="345" spans="3:11" ht="37.5" customHeight="1" x14ac:dyDescent="0.25">
      <c r="D345" s="207" t="s">
        <v>28</v>
      </c>
      <c r="E345" s="438" t="s">
        <v>1335</v>
      </c>
      <c r="F345" s="438"/>
      <c r="G345" s="272" t="s">
        <v>1215</v>
      </c>
      <c r="H345" s="273" t="str">
        <f>IFERROR(VLOOKUP(G345,YaTidak,3,0),"Data Salah")</f>
        <v>Data Salah</v>
      </c>
      <c r="I345" s="255"/>
      <c r="J345" s="322" t="str">
        <f>IFERROR(VLOOKUP(G345,YaTidak,2,0),"isian data belum sesuai")</f>
        <v>isian data belum sesuai</v>
      </c>
      <c r="K345" s="303"/>
    </row>
    <row r="346" spans="3:11" ht="37.5" customHeight="1" x14ac:dyDescent="0.25">
      <c r="D346" s="207" t="s">
        <v>21</v>
      </c>
      <c r="E346" s="207" t="s">
        <v>1336</v>
      </c>
      <c r="G346" s="272" t="s">
        <v>1215</v>
      </c>
      <c r="H346" s="273" t="str">
        <f>IFERROR(VLOOKUP(G346,YaTidak,3,0),"Data Salah")</f>
        <v>Data Salah</v>
      </c>
      <c r="I346" s="255"/>
      <c r="J346" s="322" t="str">
        <f>IFERROR(VLOOKUP(G346,YaTidak,2,0),"isian data belum sesuai")</f>
        <v>isian data belum sesuai</v>
      </c>
      <c r="K346" s="303"/>
    </row>
    <row r="347" spans="3:11" ht="18" customHeight="1" x14ac:dyDescent="0.25">
      <c r="D347" s="207" t="s">
        <v>22</v>
      </c>
      <c r="E347" s="438" t="s">
        <v>1332</v>
      </c>
      <c r="F347" s="438"/>
      <c r="G347" s="211"/>
      <c r="H347" s="302"/>
      <c r="I347" s="302"/>
      <c r="J347" s="325"/>
      <c r="K347" s="303"/>
    </row>
    <row r="348" spans="3:11" ht="29.25" customHeight="1" x14ac:dyDescent="0.25">
      <c r="E348" s="207" t="s">
        <v>121</v>
      </c>
      <c r="F348" s="207" t="s">
        <v>1483</v>
      </c>
      <c r="G348" s="272" t="s">
        <v>1215</v>
      </c>
      <c r="H348" s="273" t="str">
        <f>IFERROR(VLOOKUP(G348,skala4,3,0),"Data Salah")</f>
        <v>Data Salah</v>
      </c>
      <c r="I348" s="255"/>
      <c r="J348" s="322" t="str">
        <f>IFERROR(VLOOKUP(G348,skala4,2,0),"isian data belum sesuai")</f>
        <v>isian data belum sesuai</v>
      </c>
      <c r="K348" s="303"/>
    </row>
    <row r="349" spans="3:11" ht="52.5" customHeight="1" x14ac:dyDescent="0.25">
      <c r="E349" s="207" t="s">
        <v>123</v>
      </c>
      <c r="F349" s="251" t="s">
        <v>440</v>
      </c>
      <c r="G349" s="272" t="s">
        <v>1215</v>
      </c>
      <c r="H349" s="273" t="str">
        <f>IFERROR(VLOOKUP(G349,skala4,3,0),"Data Salah")</f>
        <v>Data Salah</v>
      </c>
      <c r="I349" s="255"/>
      <c r="J349" s="322" t="str">
        <f>IFERROR(VLOOKUP(G349,skala4,2,0),"isian data belum sesuai")</f>
        <v>isian data belum sesuai</v>
      </c>
      <c r="K349" s="303"/>
    </row>
    <row r="350" spans="3:11" ht="29.25" customHeight="1" x14ac:dyDescent="0.25">
      <c r="E350" s="207" t="s">
        <v>125</v>
      </c>
      <c r="F350" s="207" t="s">
        <v>441</v>
      </c>
      <c r="G350" s="272" t="s">
        <v>1215</v>
      </c>
      <c r="H350" s="273" t="str">
        <f>IFERROR(VLOOKUP(G350,skala4,3,0),"Data Salah")</f>
        <v>Data Salah</v>
      </c>
      <c r="I350" s="255"/>
      <c r="J350" s="322" t="str">
        <f>IFERROR(VLOOKUP(G350,skala4,2,0),"isian data belum sesuai")</f>
        <v>isian data belum sesuai</v>
      </c>
      <c r="K350" s="303"/>
    </row>
    <row r="351" spans="3:11" ht="29.25" customHeight="1" x14ac:dyDescent="0.25">
      <c r="E351" s="207" t="s">
        <v>124</v>
      </c>
      <c r="F351" s="207" t="s">
        <v>442</v>
      </c>
      <c r="G351" s="272" t="s">
        <v>1215</v>
      </c>
      <c r="H351" s="273" t="str">
        <f>IFERROR(VLOOKUP(G351,skala4,3,0),"Data Salah")</f>
        <v>Data Salah</v>
      </c>
      <c r="I351" s="255"/>
      <c r="J351" s="322" t="str">
        <f>IFERROR(VLOOKUP(G351,skala4,2,0),"isian data belum sesuai")</f>
        <v>isian data belum sesuai</v>
      </c>
      <c r="K351" s="303"/>
    </row>
    <row r="352" spans="3:11" ht="18" customHeight="1" x14ac:dyDescent="0.25">
      <c r="D352" s="207" t="s">
        <v>24</v>
      </c>
      <c r="E352" s="438" t="s">
        <v>1333</v>
      </c>
      <c r="F352" s="438"/>
      <c r="G352" s="211"/>
      <c r="H352" s="302"/>
      <c r="I352" s="302"/>
      <c r="J352" s="325"/>
      <c r="K352" s="303"/>
    </row>
    <row r="353" spans="3:11" ht="26.25" customHeight="1" x14ac:dyDescent="0.25">
      <c r="E353" s="207" t="s">
        <v>121</v>
      </c>
      <c r="F353" s="207" t="s">
        <v>1114</v>
      </c>
      <c r="G353" s="272" t="s">
        <v>1215</v>
      </c>
      <c r="H353" s="273" t="str">
        <f t="shared" ref="H353:H361" si="20">IFERROR(VLOOKUP(G353,YaTidak,3,0),"Data Salah")</f>
        <v>Data Salah</v>
      </c>
      <c r="I353" s="255"/>
      <c r="J353" s="322" t="str">
        <f t="shared" ref="J353:J361" si="21">IFERROR(VLOOKUP(G353,YaTidak,2,0),"isian data belum sesuai")</f>
        <v>isian data belum sesuai</v>
      </c>
      <c r="K353" s="303"/>
    </row>
    <row r="354" spans="3:11" ht="26.25" customHeight="1" x14ac:dyDescent="0.25">
      <c r="E354" s="207" t="s">
        <v>123</v>
      </c>
      <c r="F354" s="207" t="s">
        <v>1115</v>
      </c>
      <c r="G354" s="272" t="s">
        <v>1215</v>
      </c>
      <c r="H354" s="273" t="str">
        <f t="shared" si="20"/>
        <v>Data Salah</v>
      </c>
      <c r="I354" s="255"/>
      <c r="J354" s="322" t="str">
        <f t="shared" si="21"/>
        <v>isian data belum sesuai</v>
      </c>
      <c r="K354" s="303"/>
    </row>
    <row r="355" spans="3:11" ht="26.25" customHeight="1" x14ac:dyDescent="0.25">
      <c r="E355" s="207" t="s">
        <v>125</v>
      </c>
      <c r="F355" s="207" t="s">
        <v>1116</v>
      </c>
      <c r="G355" s="272" t="s">
        <v>1215</v>
      </c>
      <c r="H355" s="273" t="str">
        <f t="shared" si="20"/>
        <v>Data Salah</v>
      </c>
      <c r="I355" s="255"/>
      <c r="J355" s="322" t="str">
        <f t="shared" si="21"/>
        <v>isian data belum sesuai</v>
      </c>
      <c r="K355" s="303"/>
    </row>
    <row r="356" spans="3:11" ht="26.25" customHeight="1" x14ac:dyDescent="0.25">
      <c r="E356" s="207" t="s">
        <v>124</v>
      </c>
      <c r="F356" s="207" t="s">
        <v>1117</v>
      </c>
      <c r="G356" s="272" t="s">
        <v>1215</v>
      </c>
      <c r="H356" s="273" t="str">
        <f t="shared" si="20"/>
        <v>Data Salah</v>
      </c>
      <c r="I356" s="255"/>
      <c r="J356" s="322" t="str">
        <f t="shared" si="21"/>
        <v>isian data belum sesuai</v>
      </c>
      <c r="K356" s="303"/>
    </row>
    <row r="357" spans="3:11" ht="26.25" customHeight="1" x14ac:dyDescent="0.25">
      <c r="E357" s="207" t="s">
        <v>122</v>
      </c>
      <c r="F357" s="207" t="s">
        <v>1334</v>
      </c>
      <c r="G357" s="272" t="s">
        <v>1215</v>
      </c>
      <c r="H357" s="273" t="str">
        <f t="shared" si="20"/>
        <v>Data Salah</v>
      </c>
      <c r="I357" s="255"/>
      <c r="J357" s="322" t="str">
        <f t="shared" si="21"/>
        <v>isian data belum sesuai</v>
      </c>
      <c r="K357" s="303"/>
    </row>
    <row r="358" spans="3:11" ht="26.25" customHeight="1" x14ac:dyDescent="0.25">
      <c r="E358" s="207" t="s">
        <v>126</v>
      </c>
      <c r="F358" s="207" t="s">
        <v>1119</v>
      </c>
      <c r="G358" s="272" t="s">
        <v>1215</v>
      </c>
      <c r="H358" s="273" t="str">
        <f t="shared" si="20"/>
        <v>Data Salah</v>
      </c>
      <c r="I358" s="255"/>
      <c r="J358" s="322" t="str">
        <f t="shared" si="21"/>
        <v>isian data belum sesuai</v>
      </c>
      <c r="K358" s="303"/>
    </row>
    <row r="359" spans="3:11" ht="35.25" customHeight="1" x14ac:dyDescent="0.25">
      <c r="D359" s="207" t="s">
        <v>33</v>
      </c>
      <c r="E359" s="438" t="s">
        <v>1337</v>
      </c>
      <c r="F359" s="438"/>
      <c r="G359" s="272" t="s">
        <v>1215</v>
      </c>
      <c r="H359" s="273" t="str">
        <f t="shared" si="20"/>
        <v>Data Salah</v>
      </c>
      <c r="I359" s="255"/>
      <c r="J359" s="322" t="str">
        <f t="shared" si="21"/>
        <v>isian data belum sesuai</v>
      </c>
      <c r="K359" s="303"/>
    </row>
    <row r="360" spans="3:11" ht="37.5" customHeight="1" x14ac:dyDescent="0.25">
      <c r="D360" s="207" t="s">
        <v>35</v>
      </c>
      <c r="E360" s="438" t="s">
        <v>1338</v>
      </c>
      <c r="F360" s="438"/>
      <c r="G360" s="272" t="s">
        <v>1215</v>
      </c>
      <c r="H360" s="273" t="str">
        <f t="shared" si="20"/>
        <v>Data Salah</v>
      </c>
      <c r="I360" s="255"/>
      <c r="J360" s="322" t="str">
        <f t="shared" si="21"/>
        <v>isian data belum sesuai</v>
      </c>
      <c r="K360" s="303"/>
    </row>
    <row r="361" spans="3:11" ht="26.25" customHeight="1" x14ac:dyDescent="0.25">
      <c r="D361" s="207" t="s">
        <v>37</v>
      </c>
      <c r="E361" s="438" t="s">
        <v>1339</v>
      </c>
      <c r="F361" s="438"/>
      <c r="G361" s="272" t="s">
        <v>1215</v>
      </c>
      <c r="H361" s="273" t="str">
        <f t="shared" si="20"/>
        <v>Data Salah</v>
      </c>
      <c r="I361" s="255"/>
      <c r="J361" s="322" t="str">
        <f t="shared" si="21"/>
        <v>isian data belum sesuai</v>
      </c>
      <c r="K361" s="303"/>
    </row>
    <row r="362" spans="3:11" ht="18" customHeight="1" x14ac:dyDescent="0.25">
      <c r="D362" s="207" t="s">
        <v>39</v>
      </c>
      <c r="E362" s="438" t="s">
        <v>1340</v>
      </c>
      <c r="F362" s="438"/>
      <c r="G362" s="211"/>
      <c r="H362" s="302"/>
      <c r="I362" s="302"/>
      <c r="J362" s="325"/>
      <c r="K362" s="303"/>
    </row>
    <row r="363" spans="3:11" ht="31.5" customHeight="1" x14ac:dyDescent="0.25">
      <c r="E363" s="207" t="s">
        <v>121</v>
      </c>
      <c r="F363" s="207" t="s">
        <v>1341</v>
      </c>
      <c r="G363" s="272" t="s">
        <v>1215</v>
      </c>
      <c r="H363" s="273" t="str">
        <f>IFERROR(VLOOKUP(G363,YaTidak,3,0),"Data Salah")</f>
        <v>Data Salah</v>
      </c>
      <c r="I363" s="255"/>
      <c r="J363" s="322" t="str">
        <f>IFERROR(VLOOKUP(G363,YaTidak,2,0),"isian data belum sesuai")</f>
        <v>isian data belum sesuai</v>
      </c>
      <c r="K363" s="303"/>
    </row>
    <row r="364" spans="3:11" ht="31.5" customHeight="1" x14ac:dyDescent="0.25">
      <c r="E364" s="207" t="s">
        <v>123</v>
      </c>
      <c r="F364" s="207" t="s">
        <v>1481</v>
      </c>
      <c r="G364" s="272" t="s">
        <v>1215</v>
      </c>
      <c r="H364" s="273" t="str">
        <f>IFERROR(VLOOKUP(G364,skala3,3,0),"Data Salah")</f>
        <v>Data Salah</v>
      </c>
      <c r="I364" s="255"/>
      <c r="J364" s="322" t="str">
        <f>IFERROR(VLOOKUP(G364,skala3,2,0),"isian data belum sesuai")</f>
        <v>isian data belum sesuai</v>
      </c>
      <c r="K364" s="303"/>
    </row>
    <row r="365" spans="3:11" ht="31.5" customHeight="1" x14ac:dyDescent="0.25">
      <c r="E365" s="207" t="s">
        <v>125</v>
      </c>
      <c r="F365" s="207" t="s">
        <v>1482</v>
      </c>
      <c r="G365" s="272" t="s">
        <v>1215</v>
      </c>
      <c r="H365" s="273" t="str">
        <f>IFERROR(VLOOKUP(G365,skala3,3,0),"Data Salah")</f>
        <v>Data Salah</v>
      </c>
      <c r="I365" s="255"/>
      <c r="J365" s="322" t="str">
        <f>IFERROR(VLOOKUP(G365,skala3,2,0),"isian data belum sesuai")</f>
        <v>isian data belum sesuai</v>
      </c>
      <c r="K365" s="303"/>
    </row>
    <row r="366" spans="3:11" ht="15.75" x14ac:dyDescent="0.25">
      <c r="C366" s="282" t="s">
        <v>9</v>
      </c>
      <c r="D366" s="282" t="s">
        <v>777</v>
      </c>
      <c r="G366" s="211"/>
      <c r="H366" s="304"/>
      <c r="I366" s="304"/>
      <c r="J366" s="326"/>
      <c r="K366" s="303"/>
    </row>
    <row r="367" spans="3:11" ht="35.25" customHeight="1" x14ac:dyDescent="0.25">
      <c r="D367" s="207" t="s">
        <v>28</v>
      </c>
      <c r="E367" s="438" t="s">
        <v>960</v>
      </c>
      <c r="F367" s="438"/>
      <c r="G367" s="272" t="s">
        <v>1215</v>
      </c>
      <c r="H367" s="273" t="str">
        <f>IFERROR(VLOOKUP(G367,YaTidak,3,0),"Data Salah")</f>
        <v>Data Salah</v>
      </c>
      <c r="I367" s="255"/>
      <c r="J367" s="322" t="str">
        <f>IFERROR(VLOOKUP(G367,YaTidak,2,0),"isian data belum sesuai")</f>
        <v>isian data belum sesuai</v>
      </c>
      <c r="K367" s="303"/>
    </row>
    <row r="368" spans="3:11" ht="15.75" x14ac:dyDescent="0.25">
      <c r="D368" s="207" t="s">
        <v>21</v>
      </c>
      <c r="E368" s="438" t="s">
        <v>1546</v>
      </c>
      <c r="F368" s="438"/>
      <c r="G368" s="211"/>
      <c r="H368" s="304"/>
      <c r="I368" s="304"/>
      <c r="J368" s="326"/>
      <c r="K368" s="303"/>
    </row>
    <row r="369" spans="2:11" ht="27.75" customHeight="1" x14ac:dyDescent="0.25">
      <c r="E369" s="251" t="s">
        <v>121</v>
      </c>
      <c r="F369" s="251" t="s">
        <v>1343</v>
      </c>
      <c r="G369" s="272" t="s">
        <v>1215</v>
      </c>
      <c r="H369" s="273" t="str">
        <f>IFERROR(VLOOKUP(G369,YaTidak,3,0),"Data Salah")</f>
        <v>Data Salah</v>
      </c>
      <c r="I369" s="255"/>
      <c r="J369" s="322"/>
      <c r="K369" s="303"/>
    </row>
    <row r="370" spans="2:11" ht="27.75" customHeight="1" x14ac:dyDescent="0.25">
      <c r="E370" s="251" t="s">
        <v>123</v>
      </c>
      <c r="F370" s="251" t="s">
        <v>1342</v>
      </c>
      <c r="G370" s="272" t="s">
        <v>1215</v>
      </c>
      <c r="H370" s="273" t="str">
        <f>IFERROR(VLOOKUP(G370,YaTidak,3,0),"Data Salah")</f>
        <v>Data Salah</v>
      </c>
      <c r="I370" s="255"/>
      <c r="J370" s="322"/>
      <c r="K370" s="303"/>
    </row>
    <row r="371" spans="2:11" ht="39" customHeight="1" x14ac:dyDescent="0.25">
      <c r="D371" s="207" t="s">
        <v>22</v>
      </c>
      <c r="E371" s="438" t="s">
        <v>1547</v>
      </c>
      <c r="F371" s="438"/>
      <c r="G371" s="272" t="s">
        <v>1215</v>
      </c>
      <c r="H371" s="273" t="str">
        <f>IFERROR(VLOOKUP(G371,YaTidak,3,0),"Data Salah")</f>
        <v>Data Salah</v>
      </c>
      <c r="I371" s="255"/>
      <c r="J371" s="322" t="str">
        <f>IFERROR(VLOOKUP(G371,YaTidak,2,0),"isian data belum sesuai")</f>
        <v>isian data belum sesuai</v>
      </c>
      <c r="K371" s="303"/>
    </row>
    <row r="372" spans="2:11" ht="39" customHeight="1" x14ac:dyDescent="0.25">
      <c r="D372" s="207" t="s">
        <v>24</v>
      </c>
      <c r="E372" s="438" t="s">
        <v>962</v>
      </c>
      <c r="F372" s="438"/>
      <c r="G372" s="272" t="s">
        <v>1215</v>
      </c>
      <c r="H372" s="273" t="str">
        <f>IFERROR(VLOOKUP(G372,YaTidak,3,0),"Data Salah")</f>
        <v>Data Salah</v>
      </c>
      <c r="I372" s="255"/>
      <c r="J372" s="322" t="str">
        <f>IFERROR(VLOOKUP(G372,YaTidak,2,0),"isian data belum sesuai")</f>
        <v>isian data belum sesuai</v>
      </c>
      <c r="K372" s="303"/>
    </row>
    <row r="373" spans="2:11" ht="39" customHeight="1" x14ac:dyDescent="0.25">
      <c r="D373" s="207" t="s">
        <v>33</v>
      </c>
      <c r="E373" s="438" t="s">
        <v>963</v>
      </c>
      <c r="F373" s="438"/>
      <c r="G373" s="272"/>
      <c r="H373" s="273" t="str">
        <f>IFERROR(VLOOKUP(G373,YaTidak,3,0),"Data Salah")</f>
        <v>Data Salah</v>
      </c>
      <c r="I373" s="255"/>
      <c r="J373" s="322" t="str">
        <f>IFERROR(VLOOKUP(G373,YaTidak,2,0),"isian data belum sesuai")</f>
        <v>isian data belum sesuai</v>
      </c>
      <c r="K373" s="303"/>
    </row>
    <row r="374" spans="2:11" ht="15.75" x14ac:dyDescent="0.25">
      <c r="C374" s="282" t="s">
        <v>10</v>
      </c>
      <c r="D374" s="282" t="s">
        <v>778</v>
      </c>
      <c r="G374" s="211"/>
      <c r="H374" s="304"/>
      <c r="I374" s="304"/>
      <c r="J374" s="326"/>
      <c r="K374" s="303"/>
    </row>
    <row r="375" spans="2:11" ht="35.25" customHeight="1" x14ac:dyDescent="0.25">
      <c r="D375" s="207" t="s">
        <v>28</v>
      </c>
      <c r="E375" s="438" t="s">
        <v>970</v>
      </c>
      <c r="F375" s="438"/>
      <c r="G375" s="272" t="s">
        <v>1446</v>
      </c>
      <c r="H375" s="273" t="str">
        <f t="shared" ref="H375:H382" si="22">IFERROR(VLOOKUP(G375,YaTidak,3,0),"Data Salah")</f>
        <v>Data Salah</v>
      </c>
      <c r="I375" s="255"/>
      <c r="J375" s="322" t="str">
        <f t="shared" ref="J375:J382" si="23">IFERROR(VLOOKUP(G375,YaTidak,2,0),"isian data belum sesuai")</f>
        <v>isian data belum sesuai</v>
      </c>
      <c r="K375" s="303"/>
    </row>
    <row r="376" spans="2:11" ht="28.5" customHeight="1" x14ac:dyDescent="0.25">
      <c r="D376" s="207" t="s">
        <v>21</v>
      </c>
      <c r="E376" s="438" t="s">
        <v>1548</v>
      </c>
      <c r="F376" s="438"/>
      <c r="G376" s="272" t="s">
        <v>1215</v>
      </c>
      <c r="H376" s="273" t="str">
        <f t="shared" si="22"/>
        <v>Data Salah</v>
      </c>
      <c r="I376" s="255"/>
      <c r="J376" s="322" t="str">
        <f t="shared" si="23"/>
        <v>isian data belum sesuai</v>
      </c>
      <c r="K376" s="303"/>
    </row>
    <row r="377" spans="2:11" ht="35.25" customHeight="1" x14ac:dyDescent="0.25">
      <c r="D377" s="207" t="s">
        <v>22</v>
      </c>
      <c r="E377" s="438" t="s">
        <v>965</v>
      </c>
      <c r="F377" s="438"/>
      <c r="G377" s="272" t="s">
        <v>1215</v>
      </c>
      <c r="H377" s="273" t="str">
        <f t="shared" si="22"/>
        <v>Data Salah</v>
      </c>
      <c r="I377" s="255"/>
      <c r="J377" s="322" t="str">
        <f t="shared" si="23"/>
        <v>isian data belum sesuai</v>
      </c>
      <c r="K377" s="303"/>
    </row>
    <row r="378" spans="2:11" ht="37.5" customHeight="1" x14ac:dyDescent="0.25">
      <c r="D378" s="207" t="s">
        <v>24</v>
      </c>
      <c r="E378" s="438" t="s">
        <v>966</v>
      </c>
      <c r="F378" s="438"/>
      <c r="G378" s="272" t="s">
        <v>1215</v>
      </c>
      <c r="H378" s="273" t="str">
        <f t="shared" si="22"/>
        <v>Data Salah</v>
      </c>
      <c r="I378" s="255"/>
      <c r="J378" s="322" t="str">
        <f t="shared" si="23"/>
        <v>isian data belum sesuai</v>
      </c>
      <c r="K378" s="303"/>
    </row>
    <row r="379" spans="2:11" ht="32.25" customHeight="1" x14ac:dyDescent="0.25">
      <c r="D379" s="207" t="s">
        <v>33</v>
      </c>
      <c r="E379" s="438" t="s">
        <v>967</v>
      </c>
      <c r="F379" s="438"/>
      <c r="G379" s="272" t="s">
        <v>1215</v>
      </c>
      <c r="H379" s="273" t="str">
        <f t="shared" si="22"/>
        <v>Data Salah</v>
      </c>
      <c r="I379" s="255"/>
      <c r="J379" s="322" t="str">
        <f t="shared" si="23"/>
        <v>isian data belum sesuai</v>
      </c>
      <c r="K379" s="303"/>
    </row>
    <row r="380" spans="2:11" ht="29.25" customHeight="1" x14ac:dyDescent="0.25">
      <c r="D380" s="207" t="s">
        <v>35</v>
      </c>
      <c r="E380" s="438" t="s">
        <v>1411</v>
      </c>
      <c r="F380" s="438"/>
      <c r="G380" s="272" t="s">
        <v>1215</v>
      </c>
      <c r="H380" s="273" t="str">
        <f t="shared" si="22"/>
        <v>Data Salah</v>
      </c>
      <c r="I380" s="255"/>
      <c r="J380" s="322" t="str">
        <f t="shared" si="23"/>
        <v>isian data belum sesuai</v>
      </c>
      <c r="K380" s="303"/>
    </row>
    <row r="381" spans="2:11" ht="34.5" customHeight="1" x14ac:dyDescent="0.25">
      <c r="D381" s="207" t="s">
        <v>37</v>
      </c>
      <c r="E381" s="438" t="s">
        <v>968</v>
      </c>
      <c r="F381" s="438"/>
      <c r="G381" s="272" t="s">
        <v>1215</v>
      </c>
      <c r="H381" s="273" t="str">
        <f t="shared" si="22"/>
        <v>Data Salah</v>
      </c>
      <c r="I381" s="255"/>
      <c r="J381" s="322" t="str">
        <f t="shared" si="23"/>
        <v>isian data belum sesuai</v>
      </c>
      <c r="K381" s="303"/>
    </row>
    <row r="382" spans="2:11" ht="29.25" customHeight="1" x14ac:dyDescent="0.25">
      <c r="D382" s="207" t="s">
        <v>39</v>
      </c>
      <c r="E382" s="438" t="s">
        <v>1541</v>
      </c>
      <c r="F382" s="438"/>
      <c r="G382" s="272" t="s">
        <v>1215</v>
      </c>
      <c r="H382" s="273" t="str">
        <f t="shared" si="22"/>
        <v>Data Salah</v>
      </c>
      <c r="I382" s="255"/>
      <c r="J382" s="322" t="str">
        <f t="shared" si="23"/>
        <v>isian data belum sesuai</v>
      </c>
      <c r="K382" s="303"/>
    </row>
    <row r="383" spans="2:11" x14ac:dyDescent="0.25">
      <c r="C383" s="305"/>
      <c r="D383" s="305"/>
      <c r="E383" s="305"/>
      <c r="F383" s="274" t="s">
        <v>44</v>
      </c>
      <c r="G383" s="285"/>
      <c r="H383" s="299"/>
      <c r="I383" s="299"/>
      <c r="J383" s="323" t="e">
        <f>AVERAGE(J318:J382)</f>
        <v>#DIV/0!</v>
      </c>
    </row>
    <row r="384" spans="2:11" ht="30" customHeight="1" x14ac:dyDescent="0.25">
      <c r="B384" s="317" t="s">
        <v>767</v>
      </c>
      <c r="C384" s="271"/>
      <c r="D384" s="271"/>
      <c r="E384" s="271"/>
      <c r="F384" s="271"/>
      <c r="G384" s="277"/>
    </row>
    <row r="385" spans="2:10" x14ac:dyDescent="0.25">
      <c r="B385" s="278"/>
      <c r="C385" s="282" t="s">
        <v>6</v>
      </c>
      <c r="D385" s="282" t="s">
        <v>769</v>
      </c>
      <c r="F385" s="282"/>
    </row>
    <row r="386" spans="2:10" ht="31.5" customHeight="1" x14ac:dyDescent="0.25">
      <c r="B386" s="278"/>
      <c r="D386" s="207" t="s">
        <v>28</v>
      </c>
      <c r="E386" s="452" t="s">
        <v>1004</v>
      </c>
      <c r="F386" s="452"/>
      <c r="G386" s="272" t="s">
        <v>1215</v>
      </c>
      <c r="H386" s="273" t="str">
        <f>IFERROR(VLOOKUP(G386,YaTidak,3,0),"Data Salah")</f>
        <v>Data Salah</v>
      </c>
      <c r="I386" s="255"/>
      <c r="J386" s="322" t="str">
        <f>IFERROR(VLOOKUP(G386,YaTidak,2,0),"isian data belum sesuai")</f>
        <v>isian data belum sesuai</v>
      </c>
    </row>
    <row r="387" spans="2:10" ht="31.5" customHeight="1" x14ac:dyDescent="0.25">
      <c r="B387" s="278"/>
      <c r="D387" s="207" t="s">
        <v>21</v>
      </c>
      <c r="E387" s="452" t="s">
        <v>1005</v>
      </c>
      <c r="F387" s="452"/>
      <c r="G387" s="272" t="s">
        <v>1215</v>
      </c>
      <c r="H387" s="273" t="str">
        <f>IFERROR(VLOOKUP(G387,YaTidak,3,0),"Data Salah")</f>
        <v>Data Salah</v>
      </c>
      <c r="I387" s="255"/>
      <c r="J387" s="322" t="str">
        <f>IFERROR(VLOOKUP(G387,YaTidak,2,0),"isian data belum sesuai")</f>
        <v>isian data belum sesuai</v>
      </c>
    </row>
    <row r="388" spans="2:10" ht="31.5" customHeight="1" x14ac:dyDescent="0.25">
      <c r="B388" s="278"/>
      <c r="D388" s="207" t="s">
        <v>22</v>
      </c>
      <c r="E388" s="438" t="s">
        <v>1006</v>
      </c>
      <c r="F388" s="438"/>
      <c r="G388" s="272" t="s">
        <v>1215</v>
      </c>
      <c r="H388" s="273" t="str">
        <f>IFERROR(VLOOKUP(G388,YaTidak,3,0),"Data Salah")</f>
        <v>Data Salah</v>
      </c>
      <c r="I388" s="255"/>
      <c r="J388" s="322" t="str">
        <f>IFERROR(VLOOKUP(G388,YaTidak,2,0),"isian data belum sesuai")</f>
        <v>isian data belum sesuai</v>
      </c>
    </row>
    <row r="389" spans="2:10" x14ac:dyDescent="0.25">
      <c r="B389" s="278"/>
      <c r="D389" s="207" t="s">
        <v>24</v>
      </c>
      <c r="E389" s="452" t="s">
        <v>768</v>
      </c>
      <c r="F389" s="452"/>
    </row>
    <row r="390" spans="2:10" ht="25.5" customHeight="1" x14ac:dyDescent="0.25">
      <c r="B390" s="278"/>
      <c r="E390" s="207" t="s">
        <v>121</v>
      </c>
      <c r="F390" s="207" t="s">
        <v>1007</v>
      </c>
      <c r="G390" s="272" t="s">
        <v>1215</v>
      </c>
      <c r="H390" s="273" t="str">
        <f t="shared" ref="H390:H397" si="24">IFERROR(VLOOKUP(G390,YaTidak,3,0),"Data Salah")</f>
        <v>Data Salah</v>
      </c>
      <c r="I390" s="255"/>
      <c r="J390" s="322" t="str">
        <f t="shared" ref="J390:J397" si="25">IFERROR(VLOOKUP(G390,YaTidak,2,0),"isian data belum sesuai")</f>
        <v>isian data belum sesuai</v>
      </c>
    </row>
    <row r="391" spans="2:10" ht="25.5" customHeight="1" x14ac:dyDescent="0.25">
      <c r="B391" s="278"/>
      <c r="E391" s="207" t="s">
        <v>123</v>
      </c>
      <c r="F391" s="207" t="s">
        <v>1008</v>
      </c>
      <c r="G391" s="272" t="s">
        <v>1215</v>
      </c>
      <c r="H391" s="273" t="str">
        <f t="shared" si="24"/>
        <v>Data Salah</v>
      </c>
      <c r="I391" s="255"/>
      <c r="J391" s="322" t="str">
        <f t="shared" si="25"/>
        <v>isian data belum sesuai</v>
      </c>
    </row>
    <row r="392" spans="2:10" ht="25.5" customHeight="1" x14ac:dyDescent="0.25">
      <c r="B392" s="278"/>
      <c r="E392" s="207" t="s">
        <v>125</v>
      </c>
      <c r="F392" s="207" t="s">
        <v>1009</v>
      </c>
      <c r="G392" s="272" t="s">
        <v>1215</v>
      </c>
      <c r="H392" s="273" t="str">
        <f t="shared" si="24"/>
        <v>Data Salah</v>
      </c>
      <c r="I392" s="255"/>
      <c r="J392" s="322" t="str">
        <f t="shared" si="25"/>
        <v>isian data belum sesuai</v>
      </c>
    </row>
    <row r="393" spans="2:10" ht="25.5" customHeight="1" x14ac:dyDescent="0.25">
      <c r="B393" s="278"/>
      <c r="E393" s="207" t="s">
        <v>124</v>
      </c>
      <c r="F393" s="207" t="s">
        <v>1010</v>
      </c>
      <c r="G393" s="272" t="s">
        <v>1215</v>
      </c>
      <c r="H393" s="273" t="str">
        <f t="shared" si="24"/>
        <v>Data Salah</v>
      </c>
      <c r="I393" s="255"/>
      <c r="J393" s="322" t="str">
        <f t="shared" si="25"/>
        <v>isian data belum sesuai</v>
      </c>
    </row>
    <row r="394" spans="2:10" ht="25.5" customHeight="1" x14ac:dyDescent="0.25">
      <c r="B394" s="278"/>
      <c r="E394" s="207" t="s">
        <v>122</v>
      </c>
      <c r="F394" s="207" t="s">
        <v>1011</v>
      </c>
      <c r="G394" s="272" t="s">
        <v>1215</v>
      </c>
      <c r="H394" s="273" t="str">
        <f t="shared" si="24"/>
        <v>Data Salah</v>
      </c>
      <c r="I394" s="255"/>
      <c r="J394" s="322" t="str">
        <f t="shared" si="25"/>
        <v>isian data belum sesuai</v>
      </c>
    </row>
    <row r="395" spans="2:10" ht="25.5" customHeight="1" x14ac:dyDescent="0.25">
      <c r="B395" s="278"/>
      <c r="E395" s="207" t="s">
        <v>126</v>
      </c>
      <c r="F395" s="207" t="s">
        <v>1012</v>
      </c>
      <c r="G395" s="272" t="s">
        <v>1215</v>
      </c>
      <c r="H395" s="273" t="str">
        <f t="shared" si="24"/>
        <v>Data Salah</v>
      </c>
      <c r="I395" s="255"/>
      <c r="J395" s="322" t="str">
        <f t="shared" si="25"/>
        <v>isian data belum sesuai</v>
      </c>
    </row>
    <row r="396" spans="2:10" ht="25.5" customHeight="1" x14ac:dyDescent="0.25">
      <c r="B396" s="278"/>
      <c r="E396" s="207" t="s">
        <v>347</v>
      </c>
      <c r="F396" s="207" t="s">
        <v>1013</v>
      </c>
      <c r="G396" s="272" t="s">
        <v>1215</v>
      </c>
      <c r="H396" s="273" t="str">
        <f t="shared" si="24"/>
        <v>Data Salah</v>
      </c>
      <c r="I396" s="255"/>
      <c r="J396" s="322" t="str">
        <f t="shared" si="25"/>
        <v>isian data belum sesuai</v>
      </c>
    </row>
    <row r="397" spans="2:10" ht="25.5" customHeight="1" x14ac:dyDescent="0.25">
      <c r="B397" s="278"/>
      <c r="E397" s="207" t="s">
        <v>349</v>
      </c>
      <c r="F397" s="207" t="s">
        <v>1014</v>
      </c>
      <c r="G397" s="272" t="s">
        <v>1215</v>
      </c>
      <c r="H397" s="273" t="str">
        <f t="shared" si="24"/>
        <v>Data Salah</v>
      </c>
      <c r="I397" s="255"/>
      <c r="J397" s="322" t="str">
        <f t="shared" si="25"/>
        <v>isian data belum sesuai</v>
      </c>
    </row>
    <row r="398" spans="2:10" x14ac:dyDescent="0.25">
      <c r="B398" s="278"/>
      <c r="C398" s="282" t="s">
        <v>7</v>
      </c>
      <c r="D398" s="282" t="s">
        <v>770</v>
      </c>
      <c r="H398" s="273"/>
      <c r="I398" s="273"/>
    </row>
    <row r="399" spans="2:10" ht="38.25" customHeight="1" x14ac:dyDescent="0.25">
      <c r="B399" s="278"/>
      <c r="D399" s="207" t="s">
        <v>28</v>
      </c>
      <c r="E399" s="438" t="s">
        <v>1412</v>
      </c>
      <c r="F399" s="438"/>
      <c r="G399" s="272" t="s">
        <v>1215</v>
      </c>
      <c r="H399" s="273" t="str">
        <f t="shared" ref="H399:H404" si="26">IFERROR(VLOOKUP(G399,YaTidak,3,0),"Data Salah")</f>
        <v>Data Salah</v>
      </c>
      <c r="I399" s="255"/>
      <c r="J399" s="322" t="str">
        <f t="shared" ref="J399:J404" si="27">IFERROR(VLOOKUP(G399,YaTidak,2,0),"isian data belum sesuai")</f>
        <v>isian data belum sesuai</v>
      </c>
    </row>
    <row r="400" spans="2:10" ht="38.25" customHeight="1" x14ac:dyDescent="0.25">
      <c r="B400" s="278"/>
      <c r="D400" s="207" t="s">
        <v>21</v>
      </c>
      <c r="E400" s="438" t="s">
        <v>1016</v>
      </c>
      <c r="F400" s="438"/>
      <c r="G400" s="272" t="s">
        <v>1215</v>
      </c>
      <c r="H400" s="273" t="str">
        <f t="shared" si="26"/>
        <v>Data Salah</v>
      </c>
      <c r="I400" s="255"/>
      <c r="J400" s="322" t="str">
        <f t="shared" si="27"/>
        <v>isian data belum sesuai</v>
      </c>
    </row>
    <row r="401" spans="2:10" ht="38.25" customHeight="1" x14ac:dyDescent="0.25">
      <c r="B401" s="278"/>
      <c r="D401" s="207" t="s">
        <v>22</v>
      </c>
      <c r="E401" s="438" t="s">
        <v>1017</v>
      </c>
      <c r="F401" s="438"/>
      <c r="G401" s="272" t="s">
        <v>1215</v>
      </c>
      <c r="H401" s="273" t="str">
        <f t="shared" si="26"/>
        <v>Data Salah</v>
      </c>
      <c r="I401" s="255"/>
      <c r="J401" s="322" t="str">
        <f t="shared" si="27"/>
        <v>isian data belum sesuai</v>
      </c>
    </row>
    <row r="402" spans="2:10" ht="38.25" customHeight="1" x14ac:dyDescent="0.25">
      <c r="B402" s="278"/>
      <c r="D402" s="207" t="s">
        <v>24</v>
      </c>
      <c r="E402" s="438" t="s">
        <v>1018</v>
      </c>
      <c r="F402" s="438"/>
      <c r="G402" s="272" t="s">
        <v>1215</v>
      </c>
      <c r="H402" s="273" t="str">
        <f t="shared" si="26"/>
        <v>Data Salah</v>
      </c>
      <c r="I402" s="255"/>
      <c r="J402" s="322" t="str">
        <f t="shared" si="27"/>
        <v>isian data belum sesuai</v>
      </c>
    </row>
    <row r="403" spans="2:10" ht="38.25" customHeight="1" x14ac:dyDescent="0.25">
      <c r="B403" s="278"/>
      <c r="D403" s="207" t="s">
        <v>33</v>
      </c>
      <c r="E403" s="438" t="s">
        <v>1019</v>
      </c>
      <c r="F403" s="438"/>
      <c r="G403" s="272" t="s">
        <v>1215</v>
      </c>
      <c r="H403" s="273" t="str">
        <f t="shared" si="26"/>
        <v>Data Salah</v>
      </c>
      <c r="I403" s="255"/>
      <c r="J403" s="322" t="str">
        <f t="shared" si="27"/>
        <v>isian data belum sesuai</v>
      </c>
    </row>
    <row r="404" spans="2:10" ht="38.25" customHeight="1" x14ac:dyDescent="0.25">
      <c r="B404" s="278"/>
      <c r="D404" s="207" t="s">
        <v>35</v>
      </c>
      <c r="E404" s="438" t="s">
        <v>1201</v>
      </c>
      <c r="F404" s="438"/>
      <c r="G404" s="272" t="s">
        <v>1215</v>
      </c>
      <c r="H404" s="273" t="str">
        <f t="shared" si="26"/>
        <v>Data Salah</v>
      </c>
      <c r="I404" s="255"/>
      <c r="J404" s="322" t="str">
        <f t="shared" si="27"/>
        <v>isian data belum sesuai</v>
      </c>
    </row>
    <row r="405" spans="2:10" x14ac:dyDescent="0.25">
      <c r="B405" s="278"/>
      <c r="C405" s="282" t="s">
        <v>8</v>
      </c>
      <c r="D405" s="282" t="s">
        <v>771</v>
      </c>
    </row>
    <row r="406" spans="2:10" x14ac:dyDescent="0.25">
      <c r="B406" s="278"/>
      <c r="D406" s="207" t="s">
        <v>28</v>
      </c>
      <c r="E406" s="207" t="s">
        <v>772</v>
      </c>
      <c r="F406" s="282"/>
    </row>
    <row r="407" spans="2:10" ht="28.5" customHeight="1" x14ac:dyDescent="0.25">
      <c r="B407" s="278"/>
      <c r="E407" s="207" t="s">
        <v>121</v>
      </c>
      <c r="F407" s="207" t="s">
        <v>1023</v>
      </c>
      <c r="G407" s="272" t="s">
        <v>1215</v>
      </c>
      <c r="H407" s="273" t="str">
        <f t="shared" ref="H407:H414" si="28">IFERROR(VLOOKUP(G407,YaTidak,3,0),"Data Salah")</f>
        <v>Data Salah</v>
      </c>
      <c r="I407" s="255"/>
      <c r="J407" s="322" t="str">
        <f t="shared" ref="J407:J414" si="29">IFERROR(VLOOKUP(G407,YaTidak,2,0),"isian data belum sesuai")</f>
        <v>isian data belum sesuai</v>
      </c>
    </row>
    <row r="408" spans="2:10" ht="28.5" customHeight="1" x14ac:dyDescent="0.25">
      <c r="B408" s="278"/>
      <c r="E408" s="207" t="s">
        <v>123</v>
      </c>
      <c r="F408" s="207" t="s">
        <v>1024</v>
      </c>
      <c r="G408" s="272" t="s">
        <v>1215</v>
      </c>
      <c r="H408" s="273" t="str">
        <f t="shared" si="28"/>
        <v>Data Salah</v>
      </c>
      <c r="I408" s="255"/>
      <c r="J408" s="322" t="str">
        <f t="shared" si="29"/>
        <v>isian data belum sesuai</v>
      </c>
    </row>
    <row r="409" spans="2:10" ht="28.5" customHeight="1" x14ac:dyDescent="0.25">
      <c r="B409" s="278"/>
      <c r="E409" s="207" t="s">
        <v>125</v>
      </c>
      <c r="F409" s="207" t="s">
        <v>1025</v>
      </c>
      <c r="G409" s="272" t="s">
        <v>1215</v>
      </c>
      <c r="H409" s="273" t="str">
        <f t="shared" si="28"/>
        <v>Data Salah</v>
      </c>
      <c r="I409" s="255"/>
      <c r="J409" s="322" t="str">
        <f t="shared" si="29"/>
        <v>isian data belum sesuai</v>
      </c>
    </row>
    <row r="410" spans="2:10" ht="28.5" customHeight="1" x14ac:dyDescent="0.25">
      <c r="B410" s="278"/>
      <c r="E410" s="207" t="s">
        <v>124</v>
      </c>
      <c r="F410" s="207" t="s">
        <v>1026</v>
      </c>
      <c r="G410" s="272" t="s">
        <v>1215</v>
      </c>
      <c r="H410" s="273" t="str">
        <f t="shared" si="28"/>
        <v>Data Salah</v>
      </c>
      <c r="I410" s="255"/>
      <c r="J410" s="322" t="str">
        <f t="shared" si="29"/>
        <v>isian data belum sesuai</v>
      </c>
    </row>
    <row r="411" spans="2:10" ht="28.5" customHeight="1" x14ac:dyDescent="0.25">
      <c r="B411" s="278"/>
      <c r="E411" s="207" t="s">
        <v>122</v>
      </c>
      <c r="F411" s="251" t="s">
        <v>1027</v>
      </c>
      <c r="G411" s="272" t="s">
        <v>1215</v>
      </c>
      <c r="H411" s="273" t="str">
        <f t="shared" si="28"/>
        <v>Data Salah</v>
      </c>
      <c r="I411" s="255"/>
      <c r="J411" s="322" t="str">
        <f t="shared" si="29"/>
        <v>isian data belum sesuai</v>
      </c>
    </row>
    <row r="412" spans="2:10" ht="39.75" customHeight="1" x14ac:dyDescent="0.25">
      <c r="B412" s="278"/>
      <c r="D412" s="207" t="s">
        <v>21</v>
      </c>
      <c r="E412" s="438" t="s">
        <v>1551</v>
      </c>
      <c r="F412" s="438"/>
      <c r="G412" s="272" t="s">
        <v>1215</v>
      </c>
      <c r="H412" s="273" t="str">
        <f t="shared" si="28"/>
        <v>Data Salah</v>
      </c>
      <c r="I412" s="255"/>
      <c r="J412" s="322" t="str">
        <f t="shared" si="29"/>
        <v>isian data belum sesuai</v>
      </c>
    </row>
    <row r="413" spans="2:10" ht="29.25" customHeight="1" x14ac:dyDescent="0.25">
      <c r="B413" s="278"/>
      <c r="D413" s="207" t="s">
        <v>22</v>
      </c>
      <c r="E413" s="438" t="s">
        <v>1549</v>
      </c>
      <c r="F413" s="438"/>
      <c r="G413" s="272" t="s">
        <v>1215</v>
      </c>
      <c r="H413" s="273" t="str">
        <f t="shared" si="28"/>
        <v>Data Salah</v>
      </c>
      <c r="I413" s="255"/>
      <c r="J413" s="322" t="str">
        <f t="shared" si="29"/>
        <v>isian data belum sesuai</v>
      </c>
    </row>
    <row r="414" spans="2:10" ht="30" customHeight="1" x14ac:dyDescent="0.25">
      <c r="B414" s="278"/>
      <c r="D414" s="207" t="s">
        <v>24</v>
      </c>
      <c r="E414" s="438" t="s">
        <v>1550</v>
      </c>
      <c r="F414" s="438"/>
      <c r="G414" s="272" t="s">
        <v>1215</v>
      </c>
      <c r="H414" s="273" t="str">
        <f t="shared" si="28"/>
        <v>Data Salah</v>
      </c>
      <c r="I414" s="255"/>
      <c r="J414" s="322" t="str">
        <f t="shared" si="29"/>
        <v>isian data belum sesuai</v>
      </c>
    </row>
    <row r="415" spans="2:10" x14ac:dyDescent="0.25">
      <c r="B415" s="278"/>
      <c r="F415" s="274" t="s">
        <v>44</v>
      </c>
      <c r="G415" s="285"/>
      <c r="H415" s="299"/>
      <c r="J415" s="323" t="e">
        <f>AVERAGE(J386:J414)</f>
        <v>#DIV/0!</v>
      </c>
    </row>
    <row r="416" spans="2:10" ht="28.5" customHeight="1" x14ac:dyDescent="0.25">
      <c r="B416" s="317" t="s">
        <v>1202</v>
      </c>
      <c r="C416" s="271"/>
      <c r="D416" s="271"/>
      <c r="E416" s="271"/>
      <c r="F416" s="271"/>
      <c r="G416" s="277"/>
    </row>
    <row r="417" spans="3:10" ht="22.5" customHeight="1" x14ac:dyDescent="0.25">
      <c r="C417" s="282" t="s">
        <v>6</v>
      </c>
      <c r="D417" s="282" t="s">
        <v>1572</v>
      </c>
    </row>
    <row r="418" spans="3:10" ht="36" customHeight="1" x14ac:dyDescent="0.25">
      <c r="D418" s="207" t="s">
        <v>28</v>
      </c>
      <c r="E418" s="438" t="s">
        <v>1553</v>
      </c>
      <c r="F418" s="438"/>
      <c r="G418" s="272" t="s">
        <v>1215</v>
      </c>
      <c r="H418" s="273" t="str">
        <f>IFERROR(VLOOKUP(G418,YaTidak,3,0),"Data Salah")</f>
        <v>Data Salah</v>
      </c>
      <c r="I418" s="255"/>
      <c r="J418" s="322" t="str">
        <f>IFERROR(VLOOKUP(G418,YaTidak,2,0),"isian data belum sesuai")</f>
        <v>isian data belum sesuai</v>
      </c>
    </row>
    <row r="419" spans="3:10" ht="36" customHeight="1" x14ac:dyDescent="0.25">
      <c r="D419" s="207" t="s">
        <v>21</v>
      </c>
      <c r="E419" s="438" t="s">
        <v>1552</v>
      </c>
      <c r="F419" s="438"/>
      <c r="G419" s="272" t="s">
        <v>1215</v>
      </c>
      <c r="H419" s="273" t="str">
        <f>IFERROR(VLOOKUP(G419,YaTidak,3,0),"Data Salah")</f>
        <v>Data Salah</v>
      </c>
      <c r="I419" s="255"/>
      <c r="J419" s="322" t="str">
        <f>IFERROR(VLOOKUP(G419,YaTidak,2,0),"isian data belum sesuai")</f>
        <v>isian data belum sesuai</v>
      </c>
    </row>
    <row r="420" spans="3:10" ht="20.25" customHeight="1" x14ac:dyDescent="0.25">
      <c r="D420" s="207" t="s">
        <v>22</v>
      </c>
      <c r="E420" s="438" t="s">
        <v>1554</v>
      </c>
      <c r="F420" s="438"/>
      <c r="G420" s="251"/>
    </row>
    <row r="421" spans="3:10" ht="34.5" customHeight="1" x14ac:dyDescent="0.25">
      <c r="E421" s="207" t="s">
        <v>121</v>
      </c>
      <c r="F421" s="251" t="s">
        <v>1098</v>
      </c>
      <c r="G421" s="272" t="s">
        <v>1215</v>
      </c>
      <c r="H421" s="273" t="str">
        <f>IFERROR(VLOOKUP(G421,YaTidak,3,0),"Data Salah")</f>
        <v>Data Salah</v>
      </c>
      <c r="I421" s="255"/>
      <c r="J421" s="322" t="str">
        <f>IFERROR(VLOOKUP(G421,YaTidak,2,0),"isian data belum sesuai")</f>
        <v>isian data belum sesuai</v>
      </c>
    </row>
    <row r="422" spans="3:10" ht="34.5" customHeight="1" x14ac:dyDescent="0.25">
      <c r="E422" s="207" t="s">
        <v>123</v>
      </c>
      <c r="F422" s="251" t="s">
        <v>1099</v>
      </c>
      <c r="G422" s="272" t="s">
        <v>1215</v>
      </c>
      <c r="H422" s="273" t="str">
        <f>IFERROR(VLOOKUP(G422,YaTidak,3,0),"Data Salah")</f>
        <v>Data Salah</v>
      </c>
      <c r="I422" s="255"/>
      <c r="J422" s="322" t="str">
        <f>IFERROR(VLOOKUP(G422,YaTidak,2,0),"isian data belum sesuai")</f>
        <v>isian data belum sesuai</v>
      </c>
    </row>
    <row r="423" spans="3:10" ht="34.5" customHeight="1" x14ac:dyDescent="0.25">
      <c r="E423" s="207" t="s">
        <v>125</v>
      </c>
      <c r="F423" s="251" t="s">
        <v>1100</v>
      </c>
      <c r="G423" s="272" t="s">
        <v>1215</v>
      </c>
      <c r="H423" s="273" t="str">
        <f>IFERROR(VLOOKUP(G423,YaTidak,3,0),"Data Salah")</f>
        <v>Data Salah</v>
      </c>
      <c r="I423" s="255"/>
      <c r="J423" s="322" t="str">
        <f>IFERROR(VLOOKUP(G423,YaTidak,2,0),"isian data belum sesuai")</f>
        <v>isian data belum sesuai</v>
      </c>
    </row>
    <row r="424" spans="3:10" ht="34.5" customHeight="1" x14ac:dyDescent="0.25">
      <c r="E424" s="207" t="s">
        <v>124</v>
      </c>
      <c r="F424" s="251" t="s">
        <v>1101</v>
      </c>
      <c r="G424" s="272" t="s">
        <v>1215</v>
      </c>
      <c r="H424" s="273" t="str">
        <f>IFERROR(VLOOKUP(G424,YaTidak,3,0),"Data Salah")</f>
        <v>Data Salah</v>
      </c>
      <c r="I424" s="255"/>
      <c r="J424" s="322" t="str">
        <f>IFERROR(VLOOKUP(G424,YaTidak,2,0),"isian data belum sesuai")</f>
        <v>isian data belum sesuai</v>
      </c>
    </row>
    <row r="425" spans="3:10" ht="34.5" customHeight="1" x14ac:dyDescent="0.25">
      <c r="D425" s="207" t="s">
        <v>24</v>
      </c>
      <c r="E425" s="207" t="s">
        <v>1555</v>
      </c>
      <c r="G425" s="272" t="s">
        <v>1215</v>
      </c>
      <c r="H425" s="273" t="str">
        <f>IFERROR(VLOOKUP(G425,YaTidak,3,0),"Data Salah")</f>
        <v>Data Salah</v>
      </c>
      <c r="I425" s="255"/>
      <c r="J425" s="322" t="str">
        <f>IFERROR(VLOOKUP(G425,YaTidak,2,0),"isian data belum sesuai")</f>
        <v>isian data belum sesuai</v>
      </c>
    </row>
    <row r="426" spans="3:10" x14ac:dyDescent="0.25">
      <c r="D426" s="207" t="s">
        <v>33</v>
      </c>
      <c r="E426" s="207" t="s">
        <v>1556</v>
      </c>
      <c r="G426" s="251"/>
    </row>
    <row r="427" spans="3:10" ht="24.75" customHeight="1" x14ac:dyDescent="0.25">
      <c r="E427" s="207" t="s">
        <v>121</v>
      </c>
      <c r="F427" s="207" t="s">
        <v>1042</v>
      </c>
      <c r="G427" s="272" t="s">
        <v>1446</v>
      </c>
      <c r="H427" s="273" t="str">
        <f>IFERROR(VLOOKUP(G427,YaTidak,3,0),"Data Salah")</f>
        <v>Data Salah</v>
      </c>
      <c r="I427" s="255"/>
      <c r="J427" s="322" t="str">
        <f>IFERROR(VLOOKUP(G427,YaTidak,2,0),"isian data belum sesuai")</f>
        <v>isian data belum sesuai</v>
      </c>
    </row>
    <row r="428" spans="3:10" ht="24.75" customHeight="1" x14ac:dyDescent="0.25">
      <c r="E428" s="207" t="s">
        <v>123</v>
      </c>
      <c r="F428" s="207" t="s">
        <v>1455</v>
      </c>
      <c r="G428" s="272" t="s">
        <v>1215</v>
      </c>
      <c r="H428" s="273" t="str">
        <f>IFERROR(VLOOKUP(G428,skala4,3,0),"Data Salah")</f>
        <v>Data Salah</v>
      </c>
      <c r="I428" s="255"/>
      <c r="J428" s="322" t="str">
        <f>IFERROR(VLOOKUP(G428,skala4,2,0),"isian data belum sesuai")</f>
        <v>isian data belum sesuai</v>
      </c>
    </row>
    <row r="429" spans="3:10" ht="24.75" customHeight="1" x14ac:dyDescent="0.25">
      <c r="E429" s="207" t="s">
        <v>125</v>
      </c>
      <c r="F429" s="251" t="s">
        <v>1104</v>
      </c>
      <c r="G429" s="272" t="s">
        <v>1446</v>
      </c>
      <c r="H429" s="273" t="str">
        <f>IFERROR(VLOOKUP(G429,YaTidak,3,0),"Data Salah")</f>
        <v>Data Salah</v>
      </c>
      <c r="I429" s="255"/>
      <c r="J429" s="322" t="str">
        <f>IFERROR(VLOOKUP(G429,YaTidak,2,0),"isian data belum sesuai")</f>
        <v>isian data belum sesuai</v>
      </c>
    </row>
    <row r="430" spans="3:10" ht="24.75" customHeight="1" x14ac:dyDescent="0.25">
      <c r="E430" s="207" t="s">
        <v>124</v>
      </c>
      <c r="F430" s="207" t="s">
        <v>1105</v>
      </c>
      <c r="G430" s="272" t="s">
        <v>1215</v>
      </c>
      <c r="H430" s="273" t="str">
        <f>IFERROR(VLOOKUP(G430,YaTidak,3,0),"Data Salah")</f>
        <v>Data Salah</v>
      </c>
      <c r="I430" s="255"/>
      <c r="J430" s="322" t="str">
        <f>IFERROR(VLOOKUP(G430,YaTidak,2,0),"isian data belum sesuai")</f>
        <v>isian data belum sesuai</v>
      </c>
    </row>
    <row r="431" spans="3:10" ht="24.75" customHeight="1" x14ac:dyDescent="0.25">
      <c r="E431" s="207" t="s">
        <v>122</v>
      </c>
      <c r="F431" s="207" t="s">
        <v>1106</v>
      </c>
      <c r="G431" s="272" t="s">
        <v>1215</v>
      </c>
      <c r="H431" s="273" t="str">
        <f>IFERROR(VLOOKUP(G431,YaTidak,3,0),"Data Salah")</f>
        <v>Data Salah</v>
      </c>
      <c r="I431" s="255"/>
      <c r="J431" s="322" t="str">
        <f>IFERROR(VLOOKUP(G431,YaTidak,2,0),"isian data belum sesuai")</f>
        <v>isian data belum sesuai</v>
      </c>
    </row>
    <row r="432" spans="3:10" x14ac:dyDescent="0.25">
      <c r="C432" s="282" t="s">
        <v>8</v>
      </c>
      <c r="D432" s="282" t="s">
        <v>1557</v>
      </c>
    </row>
    <row r="433" spans="4:10" x14ac:dyDescent="0.25">
      <c r="D433" s="207" t="s">
        <v>28</v>
      </c>
      <c r="E433" s="207" t="s">
        <v>1558</v>
      </c>
    </row>
    <row r="434" spans="4:10" ht="27.75" customHeight="1" x14ac:dyDescent="0.25">
      <c r="E434" s="207" t="s">
        <v>121</v>
      </c>
      <c r="F434" s="207" t="s">
        <v>1120</v>
      </c>
      <c r="G434" s="272" t="s">
        <v>1215</v>
      </c>
      <c r="H434" s="273" t="str">
        <f>IFERROR(VLOOKUP(G434,YaTidak,3,0),"Data Salah")</f>
        <v>Data Salah</v>
      </c>
      <c r="I434" s="255"/>
      <c r="J434" s="322" t="str">
        <f t="shared" ref="J434:J439" si="30">IFERROR(VLOOKUP(G434,YaTidak,2,0),"isian data belum sesuai")</f>
        <v>isian data belum sesuai</v>
      </c>
    </row>
    <row r="435" spans="4:10" ht="27.75" customHeight="1" x14ac:dyDescent="0.25">
      <c r="F435" s="207" t="s">
        <v>1121</v>
      </c>
      <c r="G435" s="272" t="s">
        <v>1215</v>
      </c>
      <c r="H435" s="273" t="str">
        <f>IFERROR(VLOOKUP(G435,YaTidak,3,0),"Data Salah")</f>
        <v>Data Salah</v>
      </c>
      <c r="I435" s="255"/>
      <c r="J435" s="322" t="str">
        <f t="shared" si="30"/>
        <v>isian data belum sesuai</v>
      </c>
    </row>
    <row r="436" spans="4:10" ht="27.75" customHeight="1" x14ac:dyDescent="0.25">
      <c r="E436" s="207" t="s">
        <v>123</v>
      </c>
      <c r="F436" s="207" t="s">
        <v>1110</v>
      </c>
      <c r="G436" s="272" t="s">
        <v>1215</v>
      </c>
      <c r="H436" s="273" t="str">
        <f>IFERROR(VLOOKUP(G436,YaTidak,3,0),"Data Salah")</f>
        <v>Data Salah</v>
      </c>
      <c r="I436" s="255"/>
      <c r="J436" s="322" t="str">
        <f t="shared" si="30"/>
        <v>isian data belum sesuai</v>
      </c>
    </row>
    <row r="437" spans="4:10" ht="27.75" customHeight="1" x14ac:dyDescent="0.25">
      <c r="E437" s="207" t="s">
        <v>125</v>
      </c>
      <c r="F437" s="207" t="s">
        <v>1454</v>
      </c>
      <c r="G437" s="272" t="s">
        <v>1215</v>
      </c>
      <c r="H437" s="273" t="str">
        <f>IFERROR(VLOOKUP(G437,skala3,3,0),"Data Salah")</f>
        <v>Data Salah</v>
      </c>
      <c r="I437" s="255"/>
      <c r="J437" s="322" t="str">
        <f>IFERROR(VLOOKUP(G437,skala3,2,0),"isian data belum sesuai")</f>
        <v>isian data belum sesuai</v>
      </c>
    </row>
    <row r="438" spans="4:10" ht="27.75" customHeight="1" x14ac:dyDescent="0.25">
      <c r="E438" s="207" t="s">
        <v>124</v>
      </c>
      <c r="F438" s="207" t="s">
        <v>1112</v>
      </c>
      <c r="G438" s="272" t="s">
        <v>1215</v>
      </c>
      <c r="H438" s="273" t="str">
        <f>IFERROR(VLOOKUP(G438,YaTidak,3,0),"Data Salah")</f>
        <v>Data Salah</v>
      </c>
      <c r="I438" s="255"/>
      <c r="J438" s="322" t="str">
        <f t="shared" si="30"/>
        <v>isian data belum sesuai</v>
      </c>
    </row>
    <row r="439" spans="4:10" ht="27.75" customHeight="1" x14ac:dyDescent="0.25">
      <c r="E439" s="207" t="s">
        <v>122</v>
      </c>
      <c r="F439" s="207" t="s">
        <v>1113</v>
      </c>
      <c r="G439" s="272" t="s">
        <v>1215</v>
      </c>
      <c r="H439" s="273" t="str">
        <f>IFERROR(VLOOKUP(G439,YaTidak,3,0),"Data Salah")</f>
        <v>Data Salah</v>
      </c>
      <c r="I439" s="255"/>
      <c r="J439" s="322" t="str">
        <f t="shared" si="30"/>
        <v>isian data belum sesuai</v>
      </c>
    </row>
    <row r="440" spans="4:10" x14ac:dyDescent="0.25">
      <c r="D440" s="207" t="s">
        <v>21</v>
      </c>
      <c r="E440" s="207" t="s">
        <v>1559</v>
      </c>
    </row>
    <row r="441" spans="4:10" ht="25.5" customHeight="1" x14ac:dyDescent="0.25">
      <c r="E441" s="207" t="s">
        <v>121</v>
      </c>
      <c r="F441" s="207" t="s">
        <v>1114</v>
      </c>
      <c r="G441" s="272" t="s">
        <v>1215</v>
      </c>
      <c r="H441" s="273" t="str">
        <f t="shared" ref="H441:H454" si="31">IFERROR(VLOOKUP(G441,YaTidak,3,0),"Data Salah")</f>
        <v>Data Salah</v>
      </c>
      <c r="I441" s="255"/>
      <c r="J441" s="322" t="str">
        <f t="shared" ref="J441:J454" si="32">IFERROR(VLOOKUP(G441,YaTidak,2,0),"isian data belum sesuai")</f>
        <v>isian data belum sesuai</v>
      </c>
    </row>
    <row r="442" spans="4:10" ht="25.5" customHeight="1" x14ac:dyDescent="0.25">
      <c r="E442" s="207" t="s">
        <v>123</v>
      </c>
      <c r="F442" s="207" t="s">
        <v>1115</v>
      </c>
      <c r="G442" s="272" t="s">
        <v>1215</v>
      </c>
      <c r="H442" s="273" t="str">
        <f t="shared" si="31"/>
        <v>Data Salah</v>
      </c>
      <c r="I442" s="255"/>
      <c r="J442" s="322" t="str">
        <f t="shared" si="32"/>
        <v>isian data belum sesuai</v>
      </c>
    </row>
    <row r="443" spans="4:10" ht="25.5" customHeight="1" x14ac:dyDescent="0.25">
      <c r="E443" s="207" t="s">
        <v>125</v>
      </c>
      <c r="F443" s="207" t="s">
        <v>1116</v>
      </c>
      <c r="G443" s="272" t="s">
        <v>1215</v>
      </c>
      <c r="H443" s="273" t="str">
        <f t="shared" si="31"/>
        <v>Data Salah</v>
      </c>
      <c r="I443" s="255"/>
      <c r="J443" s="322" t="str">
        <f t="shared" si="32"/>
        <v>isian data belum sesuai</v>
      </c>
    </row>
    <row r="444" spans="4:10" ht="25.5" customHeight="1" x14ac:dyDescent="0.25">
      <c r="E444" s="207" t="s">
        <v>124</v>
      </c>
      <c r="F444" s="207" t="s">
        <v>1117</v>
      </c>
      <c r="G444" s="272" t="s">
        <v>1215</v>
      </c>
      <c r="H444" s="273" t="str">
        <f t="shared" si="31"/>
        <v>Data Salah</v>
      </c>
      <c r="I444" s="255"/>
      <c r="J444" s="322" t="str">
        <f t="shared" si="32"/>
        <v>isian data belum sesuai</v>
      </c>
    </row>
    <row r="445" spans="4:10" ht="25.5" customHeight="1" x14ac:dyDescent="0.25">
      <c r="E445" s="207" t="s">
        <v>122</v>
      </c>
      <c r="F445" s="207" t="s">
        <v>1118</v>
      </c>
      <c r="G445" s="272" t="s">
        <v>1215</v>
      </c>
      <c r="H445" s="273" t="str">
        <f t="shared" si="31"/>
        <v>Data Salah</v>
      </c>
      <c r="I445" s="255"/>
      <c r="J445" s="322" t="str">
        <f t="shared" si="32"/>
        <v>isian data belum sesuai</v>
      </c>
    </row>
    <row r="446" spans="4:10" ht="25.5" customHeight="1" x14ac:dyDescent="0.25">
      <c r="E446" s="207" t="s">
        <v>126</v>
      </c>
      <c r="F446" s="207" t="s">
        <v>1119</v>
      </c>
      <c r="G446" s="272" t="s">
        <v>1215</v>
      </c>
      <c r="H446" s="273" t="str">
        <f t="shared" si="31"/>
        <v>Data Salah</v>
      </c>
      <c r="I446" s="255"/>
      <c r="J446" s="322" t="str">
        <f t="shared" si="32"/>
        <v>isian data belum sesuai</v>
      </c>
    </row>
    <row r="447" spans="4:10" ht="25.5" customHeight="1" x14ac:dyDescent="0.25">
      <c r="D447" s="207" t="s">
        <v>22</v>
      </c>
      <c r="E447" s="207" t="s">
        <v>1560</v>
      </c>
      <c r="G447" s="272" t="s">
        <v>1215</v>
      </c>
      <c r="H447" s="273" t="str">
        <f t="shared" si="31"/>
        <v>Data Salah</v>
      </c>
      <c r="I447" s="255"/>
      <c r="J447" s="322" t="str">
        <f t="shared" si="32"/>
        <v>isian data belum sesuai</v>
      </c>
    </row>
    <row r="448" spans="4:10" ht="25.5" customHeight="1" x14ac:dyDescent="0.25">
      <c r="D448" s="207" t="s">
        <v>24</v>
      </c>
      <c r="E448" s="207" t="s">
        <v>1362</v>
      </c>
      <c r="G448" s="272" t="s">
        <v>1215</v>
      </c>
      <c r="H448" s="273" t="str">
        <f t="shared" si="31"/>
        <v>Data Salah</v>
      </c>
      <c r="I448" s="255"/>
      <c r="J448" s="322" t="str">
        <f t="shared" ref="J448" si="33">IFERROR(VLOOKUP(G448,YaTidak,2,0),"isian data belum sesuai")</f>
        <v>isian data belum sesuai</v>
      </c>
    </row>
    <row r="449" spans="3:10" ht="29.25" customHeight="1" x14ac:dyDescent="0.25">
      <c r="D449" s="207" t="s">
        <v>33</v>
      </c>
      <c r="E449" s="207" t="s">
        <v>1561</v>
      </c>
      <c r="G449" s="272" t="s">
        <v>1215</v>
      </c>
      <c r="H449" s="273" t="str">
        <f t="shared" si="31"/>
        <v>Data Salah</v>
      </c>
      <c r="I449" s="255"/>
      <c r="J449" s="322" t="str">
        <f t="shared" si="32"/>
        <v>isian data belum sesuai</v>
      </c>
    </row>
    <row r="450" spans="3:10" ht="29.25" customHeight="1" x14ac:dyDescent="0.25">
      <c r="D450" s="207" t="s">
        <v>35</v>
      </c>
      <c r="E450" s="207" t="s">
        <v>1562</v>
      </c>
      <c r="G450" s="272" t="s">
        <v>1215</v>
      </c>
      <c r="H450" s="273" t="str">
        <f t="shared" si="31"/>
        <v>Data Salah</v>
      </c>
      <c r="I450" s="255"/>
      <c r="J450" s="322" t="str">
        <f t="shared" si="32"/>
        <v>isian data belum sesuai</v>
      </c>
    </row>
    <row r="451" spans="3:10" ht="34.5" customHeight="1" x14ac:dyDescent="0.25">
      <c r="D451" s="207" t="s">
        <v>37</v>
      </c>
      <c r="E451" s="207" t="s">
        <v>1563</v>
      </c>
      <c r="G451" s="272" t="s">
        <v>1215</v>
      </c>
      <c r="H451" s="273" t="str">
        <f t="shared" si="31"/>
        <v>Data Salah</v>
      </c>
      <c r="I451" s="255"/>
      <c r="J451" s="322" t="str">
        <f t="shared" si="32"/>
        <v>isian data belum sesuai</v>
      </c>
    </row>
    <row r="452" spans="3:10" ht="34.5" customHeight="1" x14ac:dyDescent="0.25">
      <c r="D452" s="207" t="s">
        <v>39</v>
      </c>
      <c r="E452" s="207" t="s">
        <v>1564</v>
      </c>
      <c r="G452" s="272" t="s">
        <v>1215</v>
      </c>
      <c r="H452" s="273" t="str">
        <f t="shared" si="31"/>
        <v>Data Salah</v>
      </c>
      <c r="I452" s="255"/>
      <c r="J452" s="322" t="str">
        <f t="shared" si="32"/>
        <v>isian data belum sesuai</v>
      </c>
    </row>
    <row r="453" spans="3:10" ht="34.5" customHeight="1" x14ac:dyDescent="0.25">
      <c r="D453" s="207" t="s">
        <v>41</v>
      </c>
      <c r="E453" s="207" t="s">
        <v>1565</v>
      </c>
      <c r="G453" s="272" t="s">
        <v>1215</v>
      </c>
      <c r="H453" s="273" t="str">
        <f t="shared" si="31"/>
        <v>Data Salah</v>
      </c>
      <c r="I453" s="255"/>
      <c r="J453" s="322" t="str">
        <f t="shared" si="32"/>
        <v>isian data belum sesuai</v>
      </c>
    </row>
    <row r="454" spans="3:10" ht="34.5" customHeight="1" x14ac:dyDescent="0.25">
      <c r="D454" s="207" t="s">
        <v>144</v>
      </c>
      <c r="E454" s="207" t="s">
        <v>1566</v>
      </c>
      <c r="G454" s="272" t="s">
        <v>1215</v>
      </c>
      <c r="H454" s="273" t="str">
        <f t="shared" si="31"/>
        <v>Data Salah</v>
      </c>
      <c r="I454" s="255"/>
      <c r="J454" s="322" t="str">
        <f t="shared" si="32"/>
        <v>isian data belum sesuai</v>
      </c>
    </row>
    <row r="455" spans="3:10" ht="34.5" customHeight="1" x14ac:dyDescent="0.25">
      <c r="D455" s="207" t="s">
        <v>145</v>
      </c>
      <c r="E455" s="438" t="s">
        <v>1567</v>
      </c>
      <c r="F455" s="438"/>
      <c r="G455" s="272" t="s">
        <v>1215</v>
      </c>
      <c r="H455" s="273" t="str">
        <f>IFERROR(VLOOKUP(G455,skala4,3,0),"Data Salah")</f>
        <v>Data Salah</v>
      </c>
      <c r="I455" s="255"/>
      <c r="J455" s="322" t="str">
        <f>IFERROR(VLOOKUP(G455,skala4,2,0),"isian data belum sesuai")</f>
        <v>isian data belum sesuai</v>
      </c>
    </row>
    <row r="456" spans="3:10" x14ac:dyDescent="0.25">
      <c r="C456" s="282" t="s">
        <v>10</v>
      </c>
      <c r="D456" s="282" t="s">
        <v>1363</v>
      </c>
    </row>
    <row r="457" spans="3:10" ht="43.5" customHeight="1" x14ac:dyDescent="0.25">
      <c r="D457" s="207" t="s">
        <v>28</v>
      </c>
      <c r="E457" s="207" t="s">
        <v>1568</v>
      </c>
      <c r="G457" s="272" t="s">
        <v>1215</v>
      </c>
      <c r="H457" s="273" t="str">
        <f t="shared" ref="H457:H462" si="34">IFERROR(VLOOKUP(G457,YaTidak,3,0),"Data Salah")</f>
        <v>Data Salah</v>
      </c>
      <c r="I457" s="255"/>
      <c r="J457" s="322" t="str">
        <f t="shared" ref="J457:J462" si="35">IFERROR(VLOOKUP(G457,YaTidak,2,0),"isian data belum sesuai")</f>
        <v>isian data belum sesuai</v>
      </c>
    </row>
    <row r="458" spans="3:10" ht="43.5" customHeight="1" x14ac:dyDescent="0.25">
      <c r="D458" s="207" t="s">
        <v>21</v>
      </c>
      <c r="E458" s="438" t="s">
        <v>1364</v>
      </c>
      <c r="F458" s="445"/>
      <c r="G458" s="272" t="s">
        <v>1215</v>
      </c>
      <c r="H458" s="273" t="str">
        <f t="shared" si="34"/>
        <v>Data Salah</v>
      </c>
      <c r="I458" s="255"/>
      <c r="J458" s="322" t="str">
        <f t="shared" si="35"/>
        <v>isian data belum sesuai</v>
      </c>
    </row>
    <row r="459" spans="3:10" ht="43.5" customHeight="1" x14ac:dyDescent="0.25">
      <c r="D459" s="207" t="s">
        <v>22</v>
      </c>
      <c r="E459" s="438" t="s">
        <v>1365</v>
      </c>
      <c r="F459" s="445"/>
      <c r="G459" s="272" t="s">
        <v>1215</v>
      </c>
      <c r="H459" s="273" t="str">
        <f t="shared" si="34"/>
        <v>Data Salah</v>
      </c>
      <c r="I459" s="255"/>
      <c r="J459" s="322" t="str">
        <f t="shared" si="35"/>
        <v>isian data belum sesuai</v>
      </c>
    </row>
    <row r="460" spans="3:10" ht="43.5" customHeight="1" x14ac:dyDescent="0.25">
      <c r="D460" s="207" t="s">
        <v>24</v>
      </c>
      <c r="E460" s="438" t="s">
        <v>1366</v>
      </c>
      <c r="F460" s="445"/>
      <c r="G460" s="272" t="s">
        <v>1215</v>
      </c>
      <c r="H460" s="273" t="str">
        <f t="shared" si="34"/>
        <v>Data Salah</v>
      </c>
      <c r="I460" s="255"/>
      <c r="J460" s="322" t="str">
        <f t="shared" si="35"/>
        <v>isian data belum sesuai</v>
      </c>
    </row>
    <row r="461" spans="3:10" ht="43.5" customHeight="1" x14ac:dyDescent="0.25">
      <c r="D461" s="207" t="s">
        <v>33</v>
      </c>
      <c r="E461" s="438" t="s">
        <v>1368</v>
      </c>
      <c r="F461" s="445"/>
      <c r="G461" s="272" t="s">
        <v>1215</v>
      </c>
      <c r="H461" s="273" t="str">
        <f t="shared" si="34"/>
        <v>Data Salah</v>
      </c>
      <c r="I461" s="255"/>
      <c r="J461" s="322" t="str">
        <f t="shared" si="35"/>
        <v>isian data belum sesuai</v>
      </c>
    </row>
    <row r="462" spans="3:10" ht="43.5" customHeight="1" x14ac:dyDescent="0.25">
      <c r="D462" s="207" t="s">
        <v>35</v>
      </c>
      <c r="E462" s="438" t="s">
        <v>1367</v>
      </c>
      <c r="F462" s="438"/>
      <c r="G462" s="272" t="s">
        <v>1215</v>
      </c>
      <c r="H462" s="273" t="str">
        <f t="shared" si="34"/>
        <v>Data Salah</v>
      </c>
      <c r="I462" s="255"/>
      <c r="J462" s="322" t="str">
        <f t="shared" si="35"/>
        <v>isian data belum sesuai</v>
      </c>
    </row>
    <row r="463" spans="3:10" x14ac:dyDescent="0.25">
      <c r="C463" s="282" t="s">
        <v>14</v>
      </c>
      <c r="D463" s="282" t="s">
        <v>1569</v>
      </c>
    </row>
    <row r="464" spans="3:10" ht="32.25" customHeight="1" x14ac:dyDescent="0.25">
      <c r="D464" s="207" t="s">
        <v>20</v>
      </c>
      <c r="E464" s="207" t="s">
        <v>1570</v>
      </c>
      <c r="G464" s="272" t="s">
        <v>1215</v>
      </c>
      <c r="H464" s="273" t="str">
        <f>IFERROR(VLOOKUP(G464,YaTidak,3,0),"Data Salah")</f>
        <v>Data Salah</v>
      </c>
      <c r="I464" s="255"/>
      <c r="J464" s="322" t="str">
        <f>IFERROR(VLOOKUP(G464,YaTidak,2,0),"isian data belum sesuai")</f>
        <v>isian data belum sesuai</v>
      </c>
    </row>
    <row r="465" spans="1:10" ht="32.25" customHeight="1" x14ac:dyDescent="0.25">
      <c r="D465" s="207" t="s">
        <v>21</v>
      </c>
      <c r="E465" s="438" t="s">
        <v>973</v>
      </c>
      <c r="F465" s="445"/>
      <c r="G465" s="272" t="s">
        <v>1215</v>
      </c>
      <c r="H465" s="273" t="str">
        <f>IFERROR(VLOOKUP(G465,YaTidak,3,0),"Data Salah")</f>
        <v>Data Salah</v>
      </c>
      <c r="I465" s="255"/>
      <c r="J465" s="322" t="str">
        <f>IFERROR(VLOOKUP(G465,YaTidak,2,0),"isian data belum sesuai")</f>
        <v>isian data belum sesuai</v>
      </c>
    </row>
    <row r="466" spans="1:10" ht="32.25" customHeight="1" x14ac:dyDescent="0.25">
      <c r="D466" s="207" t="s">
        <v>22</v>
      </c>
      <c r="E466" s="438" t="s">
        <v>1571</v>
      </c>
      <c r="F466" s="445"/>
      <c r="G466" s="272" t="s">
        <v>1215</v>
      </c>
      <c r="H466" s="273" t="str">
        <f>IFERROR(VLOOKUP(G466,YaTidak,3,0),"Data Salah")</f>
        <v>Data Salah</v>
      </c>
      <c r="I466" s="255"/>
      <c r="J466" s="322" t="str">
        <f>IFERROR(VLOOKUP(G466,YaTidak,2,0),"isian data belum sesuai")</f>
        <v>isian data belum sesuai</v>
      </c>
    </row>
    <row r="467" spans="1:10" s="312" customFormat="1" ht="15.75" thickBot="1" x14ac:dyDescent="0.3">
      <c r="A467"/>
      <c r="B467" s="307"/>
      <c r="C467" s="308"/>
      <c r="D467" s="308"/>
      <c r="E467" s="308"/>
      <c r="F467" s="309" t="s">
        <v>44</v>
      </c>
      <c r="G467" s="310"/>
      <c r="H467" s="311"/>
      <c r="I467" s="311"/>
      <c r="J467" s="323" t="e">
        <f>AVERAGE(J418:J466)</f>
        <v>#DIV/0!</v>
      </c>
    </row>
    <row r="469" spans="1:10" ht="40.5" customHeight="1" thickBot="1" x14ac:dyDescent="0.3">
      <c r="D469" s="459" t="s">
        <v>1459</v>
      </c>
      <c r="E469" s="459"/>
      <c r="F469" s="459"/>
      <c r="G469" s="459"/>
    </row>
    <row r="470" spans="1:10" ht="184.5" customHeight="1" thickBot="1" x14ac:dyDescent="0.3">
      <c r="D470" s="460" t="s">
        <v>1460</v>
      </c>
      <c r="E470" s="461"/>
      <c r="F470" s="461"/>
      <c r="G470" s="462"/>
    </row>
    <row r="471" spans="1:10" x14ac:dyDescent="0.25">
      <c r="F471" s="313"/>
    </row>
  </sheetData>
  <sheetProtection algorithmName="SHA-512" hashValue="FUnnugp3FBscK55S+aEkAXPA8b5Ux/kOTVtG0QJtC9eByGnfMaTIypmpRM91AMRehcw206z4mHsAHDheI57MFg==" saltValue="m2yAgdjAxlOZsuSJmW74jg==" spinCount="100000" sheet="1" objects="1" scenarios="1" formatRows="0" selectLockedCells="1"/>
  <mergeCells count="195">
    <mergeCell ref="E247:F247"/>
    <mergeCell ref="E336:F336"/>
    <mergeCell ref="E360:F360"/>
    <mergeCell ref="E460:F460"/>
    <mergeCell ref="E461:F461"/>
    <mergeCell ref="B24:G24"/>
    <mergeCell ref="B25:G25"/>
    <mergeCell ref="D52:F52"/>
    <mergeCell ref="D207:F207"/>
    <mergeCell ref="E319:F319"/>
    <mergeCell ref="E308:F308"/>
    <mergeCell ref="B28:F28"/>
    <mergeCell ref="E347:F347"/>
    <mergeCell ref="E367:F367"/>
    <mergeCell ref="E371:F371"/>
    <mergeCell ref="E372:F372"/>
    <mergeCell ref="E331:F331"/>
    <mergeCell ref="E288:F288"/>
    <mergeCell ref="E289:F289"/>
    <mergeCell ref="E294:F294"/>
    <mergeCell ref="E278:F278"/>
    <mergeCell ref="E279:F279"/>
    <mergeCell ref="E280:F280"/>
    <mergeCell ref="E281:F281"/>
    <mergeCell ref="D469:G469"/>
    <mergeCell ref="D470:G470"/>
    <mergeCell ref="E459:F459"/>
    <mergeCell ref="E458:F458"/>
    <mergeCell ref="E126:F126"/>
    <mergeCell ref="E131:F131"/>
    <mergeCell ref="E110:F110"/>
    <mergeCell ref="E111:F111"/>
    <mergeCell ref="E157:F157"/>
    <mergeCell ref="D158:F158"/>
    <mergeCell ref="E352:F352"/>
    <mergeCell ref="E359:F359"/>
    <mergeCell ref="E345:F345"/>
    <mergeCell ref="E361:F361"/>
    <mergeCell ref="E362:F362"/>
    <mergeCell ref="E368:F368"/>
    <mergeCell ref="E309:F309"/>
    <mergeCell ref="E380:F380"/>
    <mergeCell ref="E381:F381"/>
    <mergeCell ref="E382:F382"/>
    <mergeCell ref="E413:F413"/>
    <mergeCell ref="E414:F414"/>
    <mergeCell ref="E402:F402"/>
    <mergeCell ref="E403:F403"/>
    <mergeCell ref="E282:F282"/>
    <mergeCell ref="E244:F244"/>
    <mergeCell ref="E245:F245"/>
    <mergeCell ref="E248:F248"/>
    <mergeCell ref="E249:F249"/>
    <mergeCell ref="E277:F277"/>
    <mergeCell ref="E240:F240"/>
    <mergeCell ref="E89:F89"/>
    <mergeCell ref="E210:F210"/>
    <mergeCell ref="E211:F211"/>
    <mergeCell ref="E212:F212"/>
    <mergeCell ref="E199:F199"/>
    <mergeCell ref="E200:F200"/>
    <mergeCell ref="E201:F201"/>
    <mergeCell ref="E202:F202"/>
    <mergeCell ref="E204:F204"/>
    <mergeCell ref="E205:F205"/>
    <mergeCell ref="E190:F190"/>
    <mergeCell ref="E197:F197"/>
    <mergeCell ref="E193:F193"/>
    <mergeCell ref="E194:F194"/>
    <mergeCell ref="E195:F195"/>
    <mergeCell ref="E196:F196"/>
    <mergeCell ref="E185:F185"/>
    <mergeCell ref="E412:F412"/>
    <mergeCell ref="E387:F387"/>
    <mergeCell ref="E388:F388"/>
    <mergeCell ref="E389:F389"/>
    <mergeCell ref="E399:F399"/>
    <mergeCell ref="E400:F400"/>
    <mergeCell ref="E401:F401"/>
    <mergeCell ref="E455:F455"/>
    <mergeCell ref="B9:G9"/>
    <mergeCell ref="E241:F241"/>
    <mergeCell ref="E242:F242"/>
    <mergeCell ref="E243:F243"/>
    <mergeCell ref="D220:F220"/>
    <mergeCell ref="E234:F234"/>
    <mergeCell ref="E239:F239"/>
    <mergeCell ref="E213:F213"/>
    <mergeCell ref="E214:F214"/>
    <mergeCell ref="E215:F215"/>
    <mergeCell ref="E216:F216"/>
    <mergeCell ref="E217:F217"/>
    <mergeCell ref="E218:F218"/>
    <mergeCell ref="E206:F206"/>
    <mergeCell ref="D208:F208"/>
    <mergeCell ref="E209:F209"/>
    <mergeCell ref="E462:F462"/>
    <mergeCell ref="E465:F465"/>
    <mergeCell ref="E466:F466"/>
    <mergeCell ref="E418:F418"/>
    <mergeCell ref="E419:F419"/>
    <mergeCell ref="E420:F420"/>
    <mergeCell ref="E386:F386"/>
    <mergeCell ref="E320:F320"/>
    <mergeCell ref="E322:F322"/>
    <mergeCell ref="E327:F327"/>
    <mergeCell ref="E328:F328"/>
    <mergeCell ref="E325:F325"/>
    <mergeCell ref="E324:F324"/>
    <mergeCell ref="E323:F323"/>
    <mergeCell ref="E326:F326"/>
    <mergeCell ref="E373:F373"/>
    <mergeCell ref="E375:F375"/>
    <mergeCell ref="E376:F376"/>
    <mergeCell ref="E377:F377"/>
    <mergeCell ref="E378:F378"/>
    <mergeCell ref="E379:F379"/>
    <mergeCell ref="E332:F332"/>
    <mergeCell ref="E333:F333"/>
    <mergeCell ref="E404:F404"/>
    <mergeCell ref="E186:F186"/>
    <mergeCell ref="E187:F187"/>
    <mergeCell ref="E188:F188"/>
    <mergeCell ref="E189:F189"/>
    <mergeCell ref="E192:F192"/>
    <mergeCell ref="E176:F176"/>
    <mergeCell ref="E177:F177"/>
    <mergeCell ref="E178:F178"/>
    <mergeCell ref="E182:F182"/>
    <mergeCell ref="E183:F183"/>
    <mergeCell ref="E184:F184"/>
    <mergeCell ref="E179:F179"/>
    <mergeCell ref="E180:F180"/>
    <mergeCell ref="E136:F136"/>
    <mergeCell ref="E138:F138"/>
    <mergeCell ref="E148:F148"/>
    <mergeCell ref="E151:F151"/>
    <mergeCell ref="E152:F152"/>
    <mergeCell ref="E173:F173"/>
    <mergeCell ref="E122:F122"/>
    <mergeCell ref="E123:F123"/>
    <mergeCell ref="E124:F124"/>
    <mergeCell ref="E125:F125"/>
    <mergeCell ref="E129:F129"/>
    <mergeCell ref="E130:F130"/>
    <mergeCell ref="E116:F116"/>
    <mergeCell ref="E117:F117"/>
    <mergeCell ref="E118:F118"/>
    <mergeCell ref="E119:F119"/>
    <mergeCell ref="E120:F120"/>
    <mergeCell ref="E121:F121"/>
    <mergeCell ref="E106:F106"/>
    <mergeCell ref="E107:F107"/>
    <mergeCell ref="E108:F108"/>
    <mergeCell ref="E109:F109"/>
    <mergeCell ref="E114:F114"/>
    <mergeCell ref="E115:F115"/>
    <mergeCell ref="E112:F112"/>
    <mergeCell ref="E87:F87"/>
    <mergeCell ref="E90:F90"/>
    <mergeCell ref="E100:F100"/>
    <mergeCell ref="E101:F101"/>
    <mergeCell ref="E104:F104"/>
    <mergeCell ref="E105:F105"/>
    <mergeCell ref="E88:F88"/>
    <mergeCell ref="E80:F80"/>
    <mergeCell ref="E81:F81"/>
    <mergeCell ref="E82:F82"/>
    <mergeCell ref="E83:F83"/>
    <mergeCell ref="E84:F84"/>
    <mergeCell ref="E86:F86"/>
    <mergeCell ref="E74:F74"/>
    <mergeCell ref="E75:F75"/>
    <mergeCell ref="E76:F76"/>
    <mergeCell ref="E77:F77"/>
    <mergeCell ref="E78:F78"/>
    <mergeCell ref="E79:F79"/>
    <mergeCell ref="C21:G21"/>
    <mergeCell ref="E64:F64"/>
    <mergeCell ref="E65:F65"/>
    <mergeCell ref="E66:F66"/>
    <mergeCell ref="D67:F67"/>
    <mergeCell ref="D68:F68"/>
    <mergeCell ref="D69:F69"/>
    <mergeCell ref="B41:F41"/>
    <mergeCell ref="B55:F55"/>
    <mergeCell ref="D62:F62"/>
    <mergeCell ref="E63:F63"/>
    <mergeCell ref="D53:F53"/>
    <mergeCell ref="E58:F58"/>
    <mergeCell ref="E59:F59"/>
    <mergeCell ref="E60:F60"/>
    <mergeCell ref="D61:F61"/>
    <mergeCell ref="D49:F49"/>
    <mergeCell ref="B23:G23"/>
  </mergeCells>
  <pageMargins left="0.7" right="0.7" top="0.75" bottom="0.75" header="0.3" footer="0.3"/>
  <pageSetup paperSize="9" scale="85" fitToHeight="0" orientation="landscape" r:id="rId1"/>
  <rowBreaks count="1" manualBreakCount="1">
    <brk id="30" max="16383" man="1"/>
  </rowBreaks>
  <ignoredErrors>
    <ignoredError sqref="J109 J437 J47 J119 J116 J155 J364" formula="1"/>
    <ignoredError sqref="D154 D157"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T96"/>
  <sheetViews>
    <sheetView showGridLines="0" topLeftCell="A14" zoomScaleNormal="100" workbookViewId="0">
      <selection activeCell="F3" sqref="F3"/>
    </sheetView>
  </sheetViews>
  <sheetFormatPr defaultRowHeight="15.75" x14ac:dyDescent="0.25"/>
  <cols>
    <col min="1" max="1" width="2.5703125" style="171" customWidth="1"/>
    <col min="2" max="2" width="5.5703125" style="179" customWidth="1"/>
    <col min="3" max="3" width="2.42578125" style="179" customWidth="1"/>
    <col min="4" max="4" width="4" style="179" customWidth="1"/>
    <col min="5" max="5" width="3.28515625" style="179" customWidth="1"/>
    <col min="6" max="6" width="83" style="179" customWidth="1"/>
    <col min="7" max="7" width="13.85546875" style="171" customWidth="1"/>
    <col min="8" max="8" width="12.85546875" style="79" customWidth="1"/>
    <col min="9" max="9" width="28.140625" style="79" customWidth="1"/>
    <col min="10" max="10" width="27.42578125" style="336" customWidth="1"/>
    <col min="11" max="11" width="9.140625" style="171" customWidth="1"/>
    <col min="12" max="12" width="25.5703125" style="182" customWidth="1"/>
    <col min="13" max="540" width="9.140625" style="158"/>
    <col min="541" max="16384" width="9.140625" style="171"/>
  </cols>
  <sheetData>
    <row r="1" spans="2:10" s="158" customFormat="1" ht="21" x14ac:dyDescent="0.25">
      <c r="B1" s="342" t="s">
        <v>1285</v>
      </c>
      <c r="C1" s="191"/>
      <c r="D1" s="191"/>
      <c r="E1" s="191"/>
      <c r="F1" s="161"/>
      <c r="G1" s="160"/>
      <c r="H1" s="79"/>
      <c r="I1" s="79"/>
      <c r="J1" s="334"/>
    </row>
    <row r="3" spans="2:10" s="158" customFormat="1" ht="15" x14ac:dyDescent="0.25">
      <c r="B3" s="191" t="s">
        <v>1</v>
      </c>
      <c r="C3" s="191"/>
      <c r="D3" s="191" t="s">
        <v>5</v>
      </c>
      <c r="E3" s="191"/>
      <c r="F3" s="161" t="s">
        <v>1487</v>
      </c>
      <c r="G3" s="160"/>
      <c r="H3" s="79"/>
      <c r="I3" s="79"/>
      <c r="J3" s="334"/>
    </row>
    <row r="4" spans="2:10" s="158" customFormat="1" ht="15" x14ac:dyDescent="0.25">
      <c r="B4" s="191" t="s">
        <v>2</v>
      </c>
      <c r="C4" s="191"/>
      <c r="D4" s="191" t="s">
        <v>5</v>
      </c>
      <c r="E4" s="191"/>
      <c r="F4" s="161" t="s">
        <v>1414</v>
      </c>
      <c r="G4" s="160"/>
      <c r="H4" s="79"/>
      <c r="I4" s="79"/>
      <c r="J4" s="334"/>
    </row>
    <row r="5" spans="2:10" s="158" customFormat="1" ht="15" x14ac:dyDescent="0.25">
      <c r="B5" s="191" t="s">
        <v>3</v>
      </c>
      <c r="C5" s="191"/>
      <c r="D5" s="191" t="s">
        <v>5</v>
      </c>
      <c r="E5" s="191"/>
      <c r="F5" s="161" t="s">
        <v>1487</v>
      </c>
      <c r="G5" s="160"/>
      <c r="H5" s="79"/>
      <c r="I5" s="79"/>
      <c r="J5" s="334"/>
    </row>
    <row r="6" spans="2:10" s="158" customFormat="1" ht="15" x14ac:dyDescent="0.25">
      <c r="B6" s="191" t="s">
        <v>4</v>
      </c>
      <c r="C6" s="191"/>
      <c r="D6" s="191" t="s">
        <v>5</v>
      </c>
      <c r="E6" s="191"/>
      <c r="F6" s="161" t="s">
        <v>1488</v>
      </c>
      <c r="G6" s="160"/>
      <c r="H6" s="79"/>
      <c r="I6" s="79"/>
      <c r="J6" s="334"/>
    </row>
    <row r="8" spans="2:10" s="158" customFormat="1" ht="24" thickBot="1" x14ac:dyDescent="0.3">
      <c r="B8" s="331" t="s">
        <v>1450</v>
      </c>
      <c r="C8" s="190"/>
      <c r="D8" s="190"/>
      <c r="E8" s="190"/>
      <c r="F8" s="190"/>
      <c r="G8" s="160"/>
      <c r="H8" s="176"/>
      <c r="I8" s="176"/>
      <c r="J8" s="334"/>
    </row>
    <row r="9" spans="2:10" s="169" customFormat="1" ht="34.5" customHeight="1" x14ac:dyDescent="0.3">
      <c r="B9" s="474" t="s">
        <v>1504</v>
      </c>
      <c r="C9" s="475"/>
      <c r="D9" s="475"/>
      <c r="E9" s="475"/>
      <c r="F9" s="475"/>
      <c r="G9" s="476"/>
      <c r="H9" s="176"/>
      <c r="I9" s="176"/>
      <c r="J9" s="334"/>
    </row>
    <row r="10" spans="2:10" s="169" customFormat="1" ht="15" x14ac:dyDescent="0.25">
      <c r="B10" s="175" t="s">
        <v>6</v>
      </c>
      <c r="C10" s="162" t="s">
        <v>1192</v>
      </c>
      <c r="D10" s="162"/>
      <c r="E10" s="162"/>
      <c r="F10" s="162"/>
      <c r="G10" s="163"/>
      <c r="H10" s="176"/>
      <c r="I10" s="176"/>
      <c r="J10" s="334"/>
    </row>
    <row r="11" spans="2:10" s="169" customFormat="1" ht="15" x14ac:dyDescent="0.25">
      <c r="B11" s="175" t="s">
        <v>7</v>
      </c>
      <c r="C11" s="162" t="s">
        <v>1193</v>
      </c>
      <c r="D11" s="162"/>
      <c r="E11" s="162"/>
      <c r="F11" s="162"/>
      <c r="G11" s="163"/>
      <c r="H11" s="176"/>
      <c r="I11" s="176"/>
      <c r="J11" s="334"/>
    </row>
    <row r="12" spans="2:10" s="169" customFormat="1" ht="15" x14ac:dyDescent="0.25">
      <c r="B12" s="175" t="s">
        <v>8</v>
      </c>
      <c r="C12" s="162" t="s">
        <v>1194</v>
      </c>
      <c r="D12" s="162"/>
      <c r="E12" s="162"/>
      <c r="F12" s="162"/>
      <c r="G12" s="163"/>
      <c r="H12" s="176"/>
      <c r="I12" s="176"/>
      <c r="J12" s="334"/>
    </row>
    <row r="13" spans="2:10" s="169" customFormat="1" ht="15" x14ac:dyDescent="0.25">
      <c r="B13" s="175"/>
      <c r="C13" s="162"/>
      <c r="D13" s="162">
        <v>1</v>
      </c>
      <c r="E13" s="162" t="s">
        <v>1163</v>
      </c>
      <c r="F13" s="162" t="s">
        <v>1169</v>
      </c>
      <c r="G13" s="163"/>
      <c r="H13" s="176"/>
      <c r="I13" s="176"/>
      <c r="J13" s="334"/>
    </row>
    <row r="14" spans="2:10" s="169" customFormat="1" ht="15" x14ac:dyDescent="0.25">
      <c r="B14" s="175"/>
      <c r="C14" s="162"/>
      <c r="D14" s="162">
        <v>2</v>
      </c>
      <c r="E14" s="162" t="s">
        <v>1163</v>
      </c>
      <c r="F14" s="162" t="s">
        <v>1170</v>
      </c>
      <c r="G14" s="163"/>
      <c r="H14" s="176"/>
      <c r="I14" s="176"/>
      <c r="J14" s="334"/>
    </row>
    <row r="15" spans="2:10" s="169" customFormat="1" ht="15" x14ac:dyDescent="0.25">
      <c r="B15" s="175"/>
      <c r="C15" s="162"/>
      <c r="D15" s="162">
        <v>3</v>
      </c>
      <c r="E15" s="162" t="s">
        <v>1163</v>
      </c>
      <c r="F15" s="162" t="s">
        <v>1171</v>
      </c>
      <c r="G15" s="163"/>
      <c r="H15" s="176"/>
      <c r="I15" s="176"/>
      <c r="J15" s="334"/>
    </row>
    <row r="16" spans="2:10" s="169" customFormat="1" ht="15" x14ac:dyDescent="0.25">
      <c r="B16" s="175"/>
      <c r="C16" s="162"/>
      <c r="D16" s="162">
        <v>4</v>
      </c>
      <c r="E16" s="162" t="s">
        <v>1163</v>
      </c>
      <c r="F16" s="162" t="s">
        <v>1172</v>
      </c>
      <c r="G16" s="163"/>
      <c r="H16" s="176"/>
      <c r="I16" s="176"/>
      <c r="J16" s="334"/>
    </row>
    <row r="17" spans="2:12" s="169" customFormat="1" ht="15" x14ac:dyDescent="0.25">
      <c r="B17" s="175" t="s">
        <v>9</v>
      </c>
      <c r="C17" s="162" t="s">
        <v>1468</v>
      </c>
      <c r="D17" s="162"/>
      <c r="E17" s="162"/>
      <c r="F17" s="162"/>
      <c r="G17" s="163"/>
      <c r="H17" s="176"/>
      <c r="I17" s="176"/>
      <c r="J17" s="334"/>
    </row>
    <row r="18" spans="2:12" s="169" customFormat="1" ht="15" x14ac:dyDescent="0.25">
      <c r="B18" s="175"/>
      <c r="C18" s="162"/>
      <c r="D18" s="162">
        <v>1</v>
      </c>
      <c r="E18" s="162" t="s">
        <v>1163</v>
      </c>
      <c r="F18" s="162" t="s">
        <v>1469</v>
      </c>
      <c r="G18" s="163"/>
      <c r="H18" s="176"/>
      <c r="I18" s="176"/>
      <c r="J18" s="334"/>
    </row>
    <row r="19" spans="2:12" s="169" customFormat="1" ht="15" x14ac:dyDescent="0.25">
      <c r="B19" s="175"/>
      <c r="C19" s="162"/>
      <c r="D19" s="162">
        <v>2</v>
      </c>
      <c r="E19" s="162" t="s">
        <v>1163</v>
      </c>
      <c r="F19" s="162" t="s">
        <v>1470</v>
      </c>
      <c r="G19" s="163"/>
      <c r="H19" s="176"/>
      <c r="I19" s="176"/>
      <c r="J19" s="334"/>
    </row>
    <row r="20" spans="2:12" s="169" customFormat="1" ht="15" x14ac:dyDescent="0.25">
      <c r="B20" s="175"/>
      <c r="C20" s="162"/>
      <c r="D20" s="162">
        <v>3</v>
      </c>
      <c r="E20" s="162" t="s">
        <v>1163</v>
      </c>
      <c r="F20" s="162" t="s">
        <v>1471</v>
      </c>
      <c r="G20" s="163"/>
      <c r="H20" s="176"/>
      <c r="I20" s="176"/>
      <c r="J20" s="334"/>
    </row>
    <row r="21" spans="2:12" s="169" customFormat="1" ht="32.25" customHeight="1" x14ac:dyDescent="0.25">
      <c r="B21" s="175" t="s">
        <v>10</v>
      </c>
      <c r="C21" s="477" t="s">
        <v>1472</v>
      </c>
      <c r="D21" s="477"/>
      <c r="E21" s="477"/>
      <c r="F21" s="477"/>
      <c r="G21" s="478"/>
      <c r="H21" s="176"/>
      <c r="I21" s="176"/>
      <c r="J21" s="334"/>
    </row>
    <row r="22" spans="2:12" s="169" customFormat="1" ht="11.25" customHeight="1" x14ac:dyDescent="0.25">
      <c r="B22" s="175"/>
      <c r="C22" s="180"/>
      <c r="D22" s="180"/>
      <c r="E22" s="180"/>
      <c r="F22" s="180"/>
      <c r="G22" s="173"/>
      <c r="H22" s="176"/>
      <c r="I22" s="176"/>
      <c r="J22" s="334"/>
    </row>
    <row r="23" spans="2:12" s="169" customFormat="1" ht="15" x14ac:dyDescent="0.25">
      <c r="B23" s="332" t="s">
        <v>1505</v>
      </c>
      <c r="C23" s="180"/>
      <c r="D23" s="180"/>
      <c r="E23" s="180"/>
      <c r="F23" s="180"/>
      <c r="G23" s="173"/>
      <c r="H23" s="176"/>
      <c r="I23" s="176"/>
      <c r="J23" s="334"/>
    </row>
    <row r="24" spans="2:12" s="212" customFormat="1" ht="34.5" customHeight="1" x14ac:dyDescent="0.25">
      <c r="B24" s="448" t="s">
        <v>1506</v>
      </c>
      <c r="C24" s="449"/>
      <c r="D24" s="449"/>
      <c r="E24" s="449"/>
      <c r="F24" s="449"/>
      <c r="G24" s="450"/>
      <c r="H24" s="209"/>
      <c r="I24" s="209"/>
      <c r="J24" s="335"/>
      <c r="K24" s="210"/>
    </row>
    <row r="25" spans="2:12" s="212" customFormat="1" ht="19.5" customHeight="1" x14ac:dyDescent="0.25">
      <c r="B25" s="448" t="s">
        <v>1517</v>
      </c>
      <c r="C25" s="449"/>
      <c r="D25" s="449"/>
      <c r="E25" s="449"/>
      <c r="F25" s="449"/>
      <c r="G25" s="450"/>
      <c r="H25" s="209"/>
      <c r="I25" s="209"/>
      <c r="J25" s="335"/>
      <c r="K25" s="210"/>
    </row>
    <row r="26" spans="2:12" s="169" customFormat="1" thickBot="1" x14ac:dyDescent="0.3">
      <c r="B26" s="333"/>
      <c r="C26" s="181"/>
      <c r="D26" s="181"/>
      <c r="E26" s="181"/>
      <c r="F26" s="181"/>
      <c r="G26" s="174"/>
      <c r="H26" s="176"/>
      <c r="I26" s="176"/>
      <c r="J26" s="334"/>
    </row>
    <row r="27" spans="2:12" s="158" customFormat="1" x14ac:dyDescent="0.25">
      <c r="B27" s="179"/>
      <c r="C27" s="179"/>
      <c r="D27" s="179"/>
      <c r="E27" s="179"/>
      <c r="F27" s="183"/>
      <c r="G27" s="171"/>
      <c r="H27" s="79"/>
      <c r="I27" s="79"/>
      <c r="J27" s="336"/>
      <c r="K27" s="171"/>
      <c r="L27" s="182"/>
    </row>
    <row r="28" spans="2:12" s="158" customFormat="1" x14ac:dyDescent="0.25">
      <c r="B28" s="482" t="s">
        <v>1224</v>
      </c>
      <c r="C28" s="482"/>
      <c r="D28" s="482"/>
      <c r="E28" s="482"/>
      <c r="F28" s="482"/>
      <c r="G28" s="184" t="s">
        <v>1173</v>
      </c>
      <c r="H28" s="327" t="s">
        <v>1445</v>
      </c>
      <c r="I28" s="328" t="s">
        <v>1502</v>
      </c>
      <c r="J28" s="343" t="s">
        <v>1484</v>
      </c>
      <c r="K28" s="159"/>
    </row>
    <row r="29" spans="2:12" s="158" customFormat="1" ht="18.75" x14ac:dyDescent="0.25">
      <c r="B29" s="344" t="s">
        <v>689</v>
      </c>
      <c r="C29" s="164"/>
      <c r="D29" s="164"/>
      <c r="E29" s="164"/>
      <c r="F29" s="164"/>
      <c r="G29" s="170"/>
      <c r="H29" s="178"/>
      <c r="I29" s="178"/>
      <c r="J29" s="337"/>
      <c r="L29" s="159"/>
    </row>
    <row r="30" spans="2:12" s="158" customFormat="1" x14ac:dyDescent="0.25">
      <c r="B30" s="481" t="s">
        <v>698</v>
      </c>
      <c r="C30" s="481"/>
      <c r="D30" s="481"/>
      <c r="E30" s="481"/>
      <c r="F30" s="481"/>
      <c r="G30" s="160"/>
      <c r="H30" s="79"/>
      <c r="I30" s="79"/>
      <c r="J30" s="338"/>
      <c r="L30" s="159"/>
    </row>
    <row r="31" spans="2:12" s="158" customFormat="1" ht="34.5" customHeight="1" x14ac:dyDescent="0.25">
      <c r="B31" s="191"/>
      <c r="C31" s="193" t="s">
        <v>6</v>
      </c>
      <c r="D31" s="467" t="s">
        <v>1415</v>
      </c>
      <c r="E31" s="467"/>
      <c r="F31" s="479"/>
      <c r="G31" s="165"/>
      <c r="H31" s="177" t="str">
        <f>IFERROR(VLOOKUP(G31,YaTidak,3,0),"Data salah")</f>
        <v>Data salah</v>
      </c>
      <c r="I31" s="255" t="s">
        <v>1503</v>
      </c>
      <c r="J31" s="339" t="str">
        <f>IFERROR(VLOOKUP(G31,YaTidak,2,0),"isian data belum sesuai")</f>
        <v>isian data belum sesuai</v>
      </c>
    </row>
    <row r="32" spans="2:12" s="158" customFormat="1" ht="36" customHeight="1" x14ac:dyDescent="0.25">
      <c r="B32" s="191"/>
      <c r="C32" s="193" t="s">
        <v>7</v>
      </c>
      <c r="D32" s="467" t="s">
        <v>1416</v>
      </c>
      <c r="E32" s="467"/>
      <c r="F32" s="479"/>
      <c r="G32" s="165"/>
      <c r="H32" s="177" t="str">
        <f>IFERROR(VLOOKUP(G32,YaTidak,3,0),"Data salah")</f>
        <v>Data salah</v>
      </c>
      <c r="I32" s="255"/>
      <c r="J32" s="339" t="str">
        <f>IFERROR(VLOOKUP(G32,tabel!$A$1:$B$2,2,0),"isian data belum sesuai")</f>
        <v>isian data belum sesuai</v>
      </c>
    </row>
    <row r="33" spans="2:10" s="158" customFormat="1" ht="15" x14ac:dyDescent="0.25">
      <c r="B33" s="190"/>
      <c r="C33" s="190"/>
      <c r="D33" s="190"/>
      <c r="E33" s="190"/>
      <c r="F33" s="172" t="s">
        <v>44</v>
      </c>
      <c r="G33" s="106"/>
      <c r="H33" s="79"/>
      <c r="I33" s="79"/>
      <c r="J33" s="340" t="e">
        <f>AVERAGE(J31:J32)</f>
        <v>#DIV/0!</v>
      </c>
    </row>
    <row r="34" spans="2:10" s="158" customFormat="1" ht="18.75" x14ac:dyDescent="0.25">
      <c r="B34" s="344" t="s">
        <v>27</v>
      </c>
      <c r="C34" s="164"/>
      <c r="D34" s="164"/>
      <c r="E34" s="164"/>
      <c r="F34" s="164"/>
      <c r="G34" s="170"/>
      <c r="H34" s="79"/>
      <c r="I34" s="79"/>
      <c r="J34" s="334"/>
    </row>
    <row r="35" spans="2:10" ht="15.75" customHeight="1" x14ac:dyDescent="0.25">
      <c r="B35" s="185" t="s">
        <v>1294</v>
      </c>
      <c r="C35" s="480" t="s">
        <v>1293</v>
      </c>
      <c r="D35" s="480"/>
      <c r="E35" s="480"/>
      <c r="F35" s="480"/>
      <c r="G35" s="160"/>
    </row>
    <row r="36" spans="2:10" ht="30.75" customHeight="1" x14ac:dyDescent="0.25">
      <c r="C36" s="192" t="s">
        <v>6</v>
      </c>
      <c r="D36" s="467" t="s">
        <v>1297</v>
      </c>
      <c r="E36" s="467"/>
      <c r="F36" s="479"/>
      <c r="G36" s="165"/>
      <c r="H36" s="177" t="str">
        <f t="shared" ref="H36:H41" si="0">IFERROR(VLOOKUP(G36,YaTidak,3,0),"Data salah")</f>
        <v>Data salah</v>
      </c>
      <c r="I36" s="255"/>
      <c r="J36" s="339" t="str">
        <f>IFERROR(VLOOKUP(G36,tabel!$A$1:$B$2,2,0),"isian data belum sesuai")</f>
        <v>isian data belum sesuai</v>
      </c>
    </row>
    <row r="37" spans="2:10" ht="30.75" customHeight="1" x14ac:dyDescent="0.25">
      <c r="C37" s="192" t="s">
        <v>7</v>
      </c>
      <c r="D37" s="467" t="s">
        <v>1298</v>
      </c>
      <c r="E37" s="467"/>
      <c r="F37" s="479"/>
      <c r="G37" s="165"/>
      <c r="H37" s="177" t="str">
        <f t="shared" si="0"/>
        <v>Data salah</v>
      </c>
      <c r="I37" s="255"/>
      <c r="J37" s="339" t="str">
        <f>IFERROR(VLOOKUP(G37,tabel!$A$1:$B$2,2,0),"isian data belum sesuai")</f>
        <v>isian data belum sesuai</v>
      </c>
    </row>
    <row r="38" spans="2:10" ht="30.75" customHeight="1" x14ac:dyDescent="0.25">
      <c r="C38" s="192" t="s">
        <v>8</v>
      </c>
      <c r="D38" s="467" t="s">
        <v>1299</v>
      </c>
      <c r="E38" s="467"/>
      <c r="F38" s="479"/>
      <c r="G38" s="165"/>
      <c r="H38" s="177" t="str">
        <f t="shared" si="0"/>
        <v>Data salah</v>
      </c>
      <c r="I38" s="255"/>
      <c r="J38" s="339" t="str">
        <f>IFERROR(VLOOKUP(G38,tabel!$A$1:$B$2,2,0),"isian data belum sesuai")</f>
        <v>isian data belum sesuai</v>
      </c>
    </row>
    <row r="39" spans="2:10" ht="30.75" customHeight="1" x14ac:dyDescent="0.25">
      <c r="C39" s="192" t="s">
        <v>9</v>
      </c>
      <c r="D39" s="467" t="s">
        <v>1300</v>
      </c>
      <c r="E39" s="467"/>
      <c r="F39" s="479"/>
      <c r="G39" s="165"/>
      <c r="H39" s="177" t="str">
        <f t="shared" si="0"/>
        <v>Data salah</v>
      </c>
      <c r="I39" s="255"/>
      <c r="J39" s="339" t="str">
        <f>IFERROR(VLOOKUP(G39,tabel!$A$1:$B$2,2,0),"isian data belum sesuai")</f>
        <v>isian data belum sesuai</v>
      </c>
    </row>
    <row r="40" spans="2:10" ht="30.75" customHeight="1" x14ac:dyDescent="0.25">
      <c r="C40" s="192" t="s">
        <v>10</v>
      </c>
      <c r="D40" s="467" t="s">
        <v>1301</v>
      </c>
      <c r="E40" s="467"/>
      <c r="F40" s="479"/>
      <c r="G40" s="165"/>
      <c r="H40" s="177" t="str">
        <f t="shared" si="0"/>
        <v>Data salah</v>
      </c>
      <c r="I40" s="255"/>
      <c r="J40" s="339" t="str">
        <f>IFERROR(VLOOKUP(G40,tabel!$A$1:$B$2,2,0),"isian data belum sesuai")</f>
        <v>isian data belum sesuai</v>
      </c>
    </row>
    <row r="41" spans="2:10" ht="30.75" customHeight="1" x14ac:dyDescent="0.25">
      <c r="C41" s="192" t="s">
        <v>14</v>
      </c>
      <c r="D41" s="467" t="s">
        <v>1302</v>
      </c>
      <c r="E41" s="467"/>
      <c r="F41" s="479"/>
      <c r="G41" s="165"/>
      <c r="H41" s="177" t="str">
        <f t="shared" si="0"/>
        <v>Data salah</v>
      </c>
      <c r="I41" s="255"/>
      <c r="J41" s="339" t="str">
        <f>IFERROR(VLOOKUP(G41,tabel!$A$1:$B$2,2,0),"isian data belum sesuai")</f>
        <v>isian data belum sesuai</v>
      </c>
    </row>
    <row r="42" spans="2:10" x14ac:dyDescent="0.25">
      <c r="G42" s="160"/>
    </row>
    <row r="43" spans="2:10" ht="15.75" customHeight="1" x14ac:dyDescent="0.25">
      <c r="B43" s="185" t="s">
        <v>1295</v>
      </c>
      <c r="C43" s="480" t="s">
        <v>1308</v>
      </c>
      <c r="D43" s="480"/>
      <c r="E43" s="480"/>
      <c r="F43" s="480"/>
      <c r="G43" s="160"/>
    </row>
    <row r="44" spans="2:10" ht="35.25" customHeight="1" x14ac:dyDescent="0.25">
      <c r="C44" s="192" t="s">
        <v>6</v>
      </c>
      <c r="D44" s="467" t="s">
        <v>1296</v>
      </c>
      <c r="E44" s="467"/>
      <c r="F44" s="479"/>
      <c r="G44" s="165"/>
      <c r="H44" s="177" t="str">
        <f>IFERROR(VLOOKUP(G44,YaTidak,3,0),"Data salah")</f>
        <v>Data salah</v>
      </c>
      <c r="I44" s="255"/>
      <c r="J44" s="339" t="str">
        <f>IFERROR(VLOOKUP(G44,tabel!$A$1:$B$2,2,0),"isian data belum sesuai")</f>
        <v>isian data belum sesuai</v>
      </c>
    </row>
    <row r="45" spans="2:10" ht="35.25" customHeight="1" x14ac:dyDescent="0.25">
      <c r="C45" s="192" t="s">
        <v>7</v>
      </c>
      <c r="D45" s="467" t="s">
        <v>1303</v>
      </c>
      <c r="E45" s="467"/>
      <c r="F45" s="479"/>
      <c r="G45" s="165"/>
      <c r="H45" s="177" t="str">
        <f>IFERROR(VLOOKUP(G45,YaTidak,3,0),"Data salah")</f>
        <v>Data salah</v>
      </c>
      <c r="I45" s="255"/>
      <c r="J45" s="339" t="str">
        <f>IFERROR(VLOOKUP(G45,tabel!$A$1:$B$2,2,0),"isian data belum sesuai")</f>
        <v>isian data belum sesuai</v>
      </c>
    </row>
    <row r="46" spans="2:10" ht="35.25" customHeight="1" x14ac:dyDescent="0.25">
      <c r="C46" s="192" t="s">
        <v>8</v>
      </c>
      <c r="D46" s="467" t="s">
        <v>1304</v>
      </c>
      <c r="E46" s="467"/>
      <c r="F46" s="479"/>
      <c r="G46" s="165"/>
      <c r="H46" s="177" t="str">
        <f>IFERROR(VLOOKUP(G46,YaTidak,3,0),"Data salah")</f>
        <v>Data salah</v>
      </c>
      <c r="I46" s="255"/>
      <c r="J46" s="339" t="str">
        <f>IFERROR(VLOOKUP(G46,tabel!$A$1:$B$2,2,0),"isian data belum sesuai")</f>
        <v>isian data belum sesuai</v>
      </c>
    </row>
    <row r="47" spans="2:10" ht="35.25" customHeight="1" x14ac:dyDescent="0.25">
      <c r="C47" s="192" t="s">
        <v>9</v>
      </c>
      <c r="D47" s="467" t="s">
        <v>1305</v>
      </c>
      <c r="E47" s="467"/>
      <c r="F47" s="479"/>
      <c r="G47" s="165"/>
      <c r="H47" s="177" t="str">
        <f>IFERROR(VLOOKUP(G47,YaTidak,3,0),"Data salah")</f>
        <v>Data salah</v>
      </c>
      <c r="I47" s="255"/>
      <c r="J47" s="339" t="str">
        <f>IFERROR(VLOOKUP(G47,tabel!$A$1:$B$2,2,0),"isian data belum sesuai")</f>
        <v>isian data belum sesuai</v>
      </c>
    </row>
    <row r="48" spans="2:10" ht="35.25" customHeight="1" x14ac:dyDescent="0.25">
      <c r="C48" s="192" t="s">
        <v>10</v>
      </c>
      <c r="D48" s="467" t="s">
        <v>1306</v>
      </c>
      <c r="E48" s="467"/>
      <c r="F48" s="479"/>
      <c r="G48" s="165"/>
      <c r="H48" s="177" t="str">
        <f>IFERROR(VLOOKUP(G48,YaTidak,3,0),"Data salah")</f>
        <v>Data salah</v>
      </c>
      <c r="I48" s="255"/>
      <c r="J48" s="339" t="str">
        <f>IFERROR(VLOOKUP(G48,tabel!$A$1:$B$2,2,0),"isian data belum sesuai")</f>
        <v>isian data belum sesuai</v>
      </c>
    </row>
    <row r="49" spans="2:10" ht="15.75" customHeight="1" x14ac:dyDescent="0.25">
      <c r="B49" s="185" t="s">
        <v>1314</v>
      </c>
      <c r="C49" s="480" t="s">
        <v>1307</v>
      </c>
      <c r="D49" s="480"/>
      <c r="E49" s="480"/>
      <c r="F49" s="480"/>
      <c r="G49" s="160"/>
    </row>
    <row r="50" spans="2:10" ht="30" customHeight="1" x14ac:dyDescent="0.25">
      <c r="C50" s="192" t="s">
        <v>6</v>
      </c>
      <c r="D50" s="467" t="s">
        <v>1309</v>
      </c>
      <c r="E50" s="467"/>
      <c r="F50" s="479"/>
      <c r="G50" s="165"/>
      <c r="H50" s="177" t="str">
        <f>IFERROR(VLOOKUP(G50,YaTidak,3,0),"Data salah")</f>
        <v>Data salah</v>
      </c>
      <c r="I50" s="255"/>
      <c r="J50" s="339" t="str">
        <f>IFERROR(VLOOKUP(G50,tabel!$A$1:$B$2,2,0),"isian data belum sesuai")</f>
        <v>isian data belum sesuai</v>
      </c>
    </row>
    <row r="51" spans="2:10" ht="30" customHeight="1" x14ac:dyDescent="0.25">
      <c r="C51" s="192" t="s">
        <v>7</v>
      </c>
      <c r="D51" s="467" t="s">
        <v>1310</v>
      </c>
      <c r="E51" s="467"/>
      <c r="F51" s="479"/>
      <c r="G51" s="165"/>
      <c r="H51" s="177" t="str">
        <f>IFERROR(VLOOKUP(G51,YaTidak,3,0),"Data salah")</f>
        <v>Data salah</v>
      </c>
      <c r="I51" s="255"/>
      <c r="J51" s="339" t="str">
        <f>IFERROR(VLOOKUP(G51,tabel!$A$1:$B$2,2,0),"isian data belum sesuai")</f>
        <v>isian data belum sesuai</v>
      </c>
    </row>
    <row r="52" spans="2:10" ht="30" customHeight="1" x14ac:dyDescent="0.25">
      <c r="C52" s="192" t="s">
        <v>8</v>
      </c>
      <c r="D52" s="467" t="s">
        <v>1311</v>
      </c>
      <c r="E52" s="467"/>
      <c r="F52" s="479"/>
      <c r="G52" s="165"/>
      <c r="H52" s="177" t="str">
        <f>IFERROR(VLOOKUP(G52,YaTidak,3,0),"Data salah")</f>
        <v>Data salah</v>
      </c>
      <c r="I52" s="255"/>
      <c r="J52" s="339" t="str">
        <f>IFERROR(VLOOKUP(G52,tabel!$A$1:$B$2,2,0),"isian data belum sesuai")</f>
        <v>isian data belum sesuai</v>
      </c>
    </row>
    <row r="53" spans="2:10" ht="30" customHeight="1" x14ac:dyDescent="0.25">
      <c r="C53" s="192" t="s">
        <v>9</v>
      </c>
      <c r="D53" s="467" t="s">
        <v>1312</v>
      </c>
      <c r="E53" s="467"/>
      <c r="F53" s="479"/>
      <c r="G53" s="165"/>
      <c r="H53" s="177" t="str">
        <f>IFERROR(VLOOKUP(G53,YaTidak,3,0),"Data salah")</f>
        <v>Data salah</v>
      </c>
      <c r="I53" s="255"/>
      <c r="J53" s="339" t="str">
        <f>IFERROR(VLOOKUP(G53,tabel!$A$1:$B$2,2,0),"isian data belum sesuai")</f>
        <v>isian data belum sesuai</v>
      </c>
    </row>
    <row r="54" spans="2:10" ht="30" customHeight="1" x14ac:dyDescent="0.25">
      <c r="C54" s="192" t="s">
        <v>10</v>
      </c>
      <c r="D54" s="467" t="s">
        <v>1313</v>
      </c>
      <c r="E54" s="467"/>
      <c r="F54" s="479"/>
      <c r="G54" s="165"/>
      <c r="H54" s="177" t="str">
        <f>IFERROR(VLOOKUP(G54,YaTidak,3,0),"Data salah")</f>
        <v>Data salah</v>
      </c>
      <c r="I54" s="255"/>
      <c r="J54" s="339" t="str">
        <f>IFERROR(VLOOKUP(G54,tabel!$A$1:$B$2,2,0),"isian data belum sesuai")</f>
        <v>isian data belum sesuai</v>
      </c>
    </row>
    <row r="55" spans="2:10" ht="15.75" customHeight="1" x14ac:dyDescent="0.25">
      <c r="B55" s="185" t="s">
        <v>1316</v>
      </c>
      <c r="C55" s="480" t="s">
        <v>1315</v>
      </c>
      <c r="D55" s="480"/>
      <c r="E55" s="480"/>
      <c r="F55" s="480"/>
      <c r="G55" s="160"/>
    </row>
    <row r="56" spans="2:10" ht="30.75" customHeight="1" x14ac:dyDescent="0.25">
      <c r="C56" s="192" t="s">
        <v>6</v>
      </c>
      <c r="D56" s="467" t="s">
        <v>1417</v>
      </c>
      <c r="E56" s="467"/>
      <c r="F56" s="479"/>
      <c r="G56" s="165"/>
      <c r="H56" s="177" t="str">
        <f t="shared" ref="H56:H61" si="1">IFERROR(VLOOKUP(G56,YaTidak,3,0),"Data salah")</f>
        <v>Data salah</v>
      </c>
      <c r="I56" s="255"/>
      <c r="J56" s="339" t="str">
        <f>IFERROR(VLOOKUP(G56,tabel!$A$1:$B$2,2,0),"isian data belum sesuai")</f>
        <v>isian data belum sesuai</v>
      </c>
    </row>
    <row r="57" spans="2:10" ht="33.75" customHeight="1" x14ac:dyDescent="0.25">
      <c r="C57" s="192" t="s">
        <v>7</v>
      </c>
      <c r="D57" s="467" t="s">
        <v>1418</v>
      </c>
      <c r="E57" s="467"/>
      <c r="F57" s="479"/>
      <c r="G57" s="165"/>
      <c r="H57" s="177" t="str">
        <f t="shared" si="1"/>
        <v>Data salah</v>
      </c>
      <c r="I57" s="255"/>
      <c r="J57" s="339" t="str">
        <f>IFERROR(VLOOKUP(G57,tabel!$A$1:$B$2,2,0),"isian data belum sesuai")</f>
        <v>isian data belum sesuai</v>
      </c>
    </row>
    <row r="58" spans="2:10" ht="47.25" customHeight="1" x14ac:dyDescent="0.25">
      <c r="C58" s="192" t="s">
        <v>8</v>
      </c>
      <c r="D58" s="467" t="s">
        <v>1419</v>
      </c>
      <c r="E58" s="467"/>
      <c r="F58" s="479"/>
      <c r="G58" s="165"/>
      <c r="H58" s="177" t="str">
        <f t="shared" si="1"/>
        <v>Data salah</v>
      </c>
      <c r="I58" s="255"/>
      <c r="J58" s="339" t="str">
        <f>IFERROR(VLOOKUP(G58,tabel!$A$1:$B$2,2,0),"isian data belum sesuai")</f>
        <v>isian data belum sesuai</v>
      </c>
    </row>
    <row r="59" spans="2:10" ht="41.25" customHeight="1" x14ac:dyDescent="0.25">
      <c r="B59" s="185" t="s">
        <v>1317</v>
      </c>
      <c r="C59" s="467" t="s">
        <v>1420</v>
      </c>
      <c r="D59" s="467"/>
      <c r="E59" s="467"/>
      <c r="F59" s="467"/>
      <c r="G59" s="165"/>
      <c r="H59" s="177" t="str">
        <f t="shared" si="1"/>
        <v>Data salah</v>
      </c>
      <c r="I59" s="255"/>
      <c r="J59" s="339" t="str">
        <f>IFERROR(VLOOKUP(G59,tabel!$A$1:$B$2,2,0),"isian data belum sesuai")</f>
        <v>isian data belum sesuai</v>
      </c>
    </row>
    <row r="60" spans="2:10" ht="33.75" customHeight="1" x14ac:dyDescent="0.25">
      <c r="B60" s="185" t="s">
        <v>1318</v>
      </c>
      <c r="C60" s="467" t="s">
        <v>1421</v>
      </c>
      <c r="D60" s="467"/>
      <c r="E60" s="467"/>
      <c r="F60" s="467"/>
      <c r="G60" s="165"/>
      <c r="H60" s="177" t="str">
        <f t="shared" si="1"/>
        <v>Data salah</v>
      </c>
      <c r="I60" s="255"/>
      <c r="J60" s="339" t="str">
        <f>IFERROR(VLOOKUP(G60,tabel!$A$1:$B$2,2,0),"isian data belum sesuai")</f>
        <v>isian data belum sesuai</v>
      </c>
    </row>
    <row r="61" spans="2:10" ht="33.75" customHeight="1" x14ac:dyDescent="0.25">
      <c r="B61" s="185" t="s">
        <v>1319</v>
      </c>
      <c r="C61" s="467" t="s">
        <v>1422</v>
      </c>
      <c r="D61" s="467"/>
      <c r="E61" s="467"/>
      <c r="F61" s="467"/>
      <c r="G61" s="165"/>
      <c r="H61" s="177" t="str">
        <f t="shared" si="1"/>
        <v>Data salah</v>
      </c>
      <c r="I61" s="255"/>
      <c r="J61" s="339" t="str">
        <f>IFERROR(VLOOKUP(G61,tabel!$A$1:$B$2,2,0),"isian data belum sesuai")</f>
        <v>isian data belum sesuai</v>
      </c>
    </row>
    <row r="62" spans="2:10" s="158" customFormat="1" ht="15" x14ac:dyDescent="0.25">
      <c r="B62" s="190"/>
      <c r="C62" s="190"/>
      <c r="D62" s="190"/>
      <c r="E62" s="190"/>
      <c r="F62" s="172" t="s">
        <v>44</v>
      </c>
      <c r="G62" s="106"/>
      <c r="H62" s="79"/>
      <c r="I62" s="79"/>
      <c r="J62" s="340" t="e">
        <f>AVERAGE(J35:J61)</f>
        <v>#DIV/0!</v>
      </c>
    </row>
    <row r="63" spans="2:10" s="158" customFormat="1" ht="18.75" x14ac:dyDescent="0.25">
      <c r="B63" s="344" t="s">
        <v>170</v>
      </c>
      <c r="C63" s="164"/>
      <c r="D63" s="164"/>
      <c r="E63" s="164"/>
      <c r="F63" s="164"/>
      <c r="G63" s="160"/>
      <c r="H63" s="79"/>
      <c r="I63" s="79"/>
      <c r="J63" s="334"/>
    </row>
    <row r="64" spans="2:10" ht="50.25" customHeight="1" x14ac:dyDescent="0.25">
      <c r="B64" s="185" t="s">
        <v>1294</v>
      </c>
      <c r="C64" s="467" t="s">
        <v>1400</v>
      </c>
      <c r="D64" s="467"/>
      <c r="E64" s="467"/>
      <c r="F64" s="467"/>
      <c r="G64" s="165"/>
      <c r="H64" s="177" t="str">
        <f>IFERROR(VLOOKUP(G64,YaTidak,3,0),"Data salah")</f>
        <v>Data salah</v>
      </c>
      <c r="I64" s="255"/>
      <c r="J64" s="339" t="str">
        <f>IFERROR(VLOOKUP(G64,tabel!$A$1:$B$2,2,0),"isian data belum sesuai")</f>
        <v>isian data belum sesuai</v>
      </c>
    </row>
    <row r="65" spans="2:10" ht="35.25" customHeight="1" x14ac:dyDescent="0.25">
      <c r="B65" s="185" t="s">
        <v>1295</v>
      </c>
      <c r="C65" s="467" t="s">
        <v>1399</v>
      </c>
      <c r="D65" s="467"/>
      <c r="E65" s="467"/>
      <c r="F65" s="467"/>
      <c r="G65" s="160"/>
      <c r="J65" s="345"/>
    </row>
    <row r="66" spans="2:10" ht="35.25" customHeight="1" x14ac:dyDescent="0.25">
      <c r="C66" s="192" t="s">
        <v>6</v>
      </c>
      <c r="D66" s="467" t="s">
        <v>1405</v>
      </c>
      <c r="E66" s="467"/>
      <c r="F66" s="479"/>
      <c r="G66" s="165" t="s">
        <v>1215</v>
      </c>
      <c r="H66" s="177" t="str">
        <f t="shared" ref="H66:H72" si="2">IFERROR(VLOOKUP(G66,YaTidak,3,0),"Data salah")</f>
        <v>Data salah</v>
      </c>
      <c r="I66" s="255"/>
      <c r="J66" s="339" t="str">
        <f>IFERROR(VLOOKUP(G66,tabel!$A$1:$B$2,2,0),"isian data belum sesuai")</f>
        <v>isian data belum sesuai</v>
      </c>
    </row>
    <row r="67" spans="2:10" ht="35.25" customHeight="1" x14ac:dyDescent="0.25">
      <c r="C67" s="192" t="s">
        <v>7</v>
      </c>
      <c r="D67" s="467" t="s">
        <v>1406</v>
      </c>
      <c r="E67" s="467"/>
      <c r="F67" s="479"/>
      <c r="G67" s="165"/>
      <c r="H67" s="177" t="str">
        <f t="shared" si="2"/>
        <v>Data salah</v>
      </c>
      <c r="I67" s="255"/>
      <c r="J67" s="339" t="str">
        <f>IFERROR(VLOOKUP(G67,tabel!$A$1:$B$2,2,0),"isian data belum sesuai")</f>
        <v>isian data belum sesuai</v>
      </c>
    </row>
    <row r="68" spans="2:10" ht="35.25" customHeight="1" x14ac:dyDescent="0.25">
      <c r="C68" s="192" t="s">
        <v>8</v>
      </c>
      <c r="D68" s="467" t="s">
        <v>1407</v>
      </c>
      <c r="E68" s="467"/>
      <c r="F68" s="479"/>
      <c r="G68" s="165"/>
      <c r="H68" s="177" t="str">
        <f t="shared" si="2"/>
        <v>Data salah</v>
      </c>
      <c r="I68" s="255"/>
      <c r="J68" s="339" t="str">
        <f>IFERROR(VLOOKUP(G68,tabel!$A$1:$B$2,2,0),"isian data belum sesuai")</f>
        <v>isian data belum sesuai</v>
      </c>
    </row>
    <row r="69" spans="2:10" ht="35.25" customHeight="1" x14ac:dyDescent="0.25">
      <c r="B69" s="185" t="s">
        <v>1314</v>
      </c>
      <c r="C69" s="467" t="s">
        <v>1401</v>
      </c>
      <c r="D69" s="467"/>
      <c r="E69" s="467"/>
      <c r="F69" s="467"/>
      <c r="G69" s="165"/>
      <c r="H69" s="177" t="str">
        <f t="shared" si="2"/>
        <v>Data salah</v>
      </c>
      <c r="I69" s="255"/>
      <c r="J69" s="339" t="str">
        <f>IFERROR(VLOOKUP(G69,tabel!$A$1:$B$2,2,0),"isian data belum sesuai")</f>
        <v>isian data belum sesuai</v>
      </c>
    </row>
    <row r="70" spans="2:10" ht="35.25" customHeight="1" x14ac:dyDescent="0.25">
      <c r="B70" s="185" t="s">
        <v>1316</v>
      </c>
      <c r="C70" s="467" t="s">
        <v>1402</v>
      </c>
      <c r="D70" s="467"/>
      <c r="E70" s="467"/>
      <c r="F70" s="467"/>
      <c r="G70" s="165"/>
      <c r="H70" s="177" t="str">
        <f t="shared" si="2"/>
        <v>Data salah</v>
      </c>
      <c r="I70" s="255"/>
      <c r="J70" s="339" t="str">
        <f>IFERROR(VLOOKUP(G70,tabel!$A$1:$B$2,2,0),"isian data belum sesuai")</f>
        <v>isian data belum sesuai</v>
      </c>
    </row>
    <row r="71" spans="2:10" ht="35.25" customHeight="1" x14ac:dyDescent="0.25">
      <c r="B71" s="185" t="s">
        <v>1317</v>
      </c>
      <c r="C71" s="467" t="s">
        <v>1403</v>
      </c>
      <c r="D71" s="467"/>
      <c r="E71" s="467"/>
      <c r="F71" s="467"/>
      <c r="G71" s="165"/>
      <c r="H71" s="177" t="str">
        <f t="shared" si="2"/>
        <v>Data salah</v>
      </c>
      <c r="I71" s="255"/>
      <c r="J71" s="339" t="str">
        <f>IFERROR(VLOOKUP(G71,tabel!$A$1:$B$2,2,0),"isian data belum sesuai")</f>
        <v>isian data belum sesuai</v>
      </c>
    </row>
    <row r="72" spans="2:10" ht="35.25" customHeight="1" x14ac:dyDescent="0.25">
      <c r="B72" s="185" t="s">
        <v>1318</v>
      </c>
      <c r="C72" s="467" t="s">
        <v>1404</v>
      </c>
      <c r="D72" s="467"/>
      <c r="E72" s="467"/>
      <c r="F72" s="467"/>
      <c r="G72" s="165"/>
      <c r="H72" s="177" t="str">
        <f t="shared" si="2"/>
        <v>Data salah</v>
      </c>
      <c r="I72" s="255"/>
      <c r="J72" s="339" t="str">
        <f>IFERROR(VLOOKUP(G72,tabel!$A$1:$B$2,2,0),"isian data belum sesuai")</f>
        <v>isian data belum sesuai</v>
      </c>
    </row>
    <row r="73" spans="2:10" s="158" customFormat="1" ht="15" x14ac:dyDescent="0.25">
      <c r="B73" s="190"/>
      <c r="C73" s="190"/>
      <c r="D73" s="190"/>
      <c r="E73" s="190"/>
      <c r="F73" s="172" t="s">
        <v>44</v>
      </c>
      <c r="G73" s="106"/>
      <c r="H73" s="79"/>
      <c r="I73" s="79"/>
      <c r="J73" s="340" t="e">
        <f>AVERAGE(J64:J72)</f>
        <v>#DIV/0!</v>
      </c>
    </row>
    <row r="74" spans="2:10" s="158" customFormat="1" ht="18.75" x14ac:dyDescent="0.25">
      <c r="B74" s="344" t="s">
        <v>289</v>
      </c>
      <c r="C74" s="164"/>
      <c r="D74" s="164"/>
      <c r="E74" s="164"/>
      <c r="F74" s="164"/>
      <c r="G74" s="160"/>
      <c r="H74" s="188"/>
      <c r="I74" s="188"/>
      <c r="J74" s="334"/>
    </row>
    <row r="75" spans="2:10" s="158" customFormat="1" ht="31.5" customHeight="1" x14ac:dyDescent="0.25">
      <c r="B75" s="190"/>
      <c r="C75" s="190" t="s">
        <v>28</v>
      </c>
      <c r="D75" s="472" t="s">
        <v>923</v>
      </c>
      <c r="E75" s="472"/>
      <c r="F75" s="473"/>
      <c r="G75" s="165"/>
      <c r="H75" s="177" t="str">
        <f>IFERROR(VLOOKUP(G75,YaTidak,3,0),"Data salah")</f>
        <v>Data salah</v>
      </c>
      <c r="I75" s="255"/>
      <c r="J75" s="339" t="str">
        <f>IFERROR(VLOOKUP(G75,YaTidak,2,0),"isian belum sesuai")</f>
        <v>isian belum sesuai</v>
      </c>
    </row>
    <row r="76" spans="2:10" s="158" customFormat="1" ht="33.75" customHeight="1" x14ac:dyDescent="0.25">
      <c r="B76" s="190"/>
      <c r="C76" s="190" t="s">
        <v>21</v>
      </c>
      <c r="D76" s="472" t="s">
        <v>925</v>
      </c>
      <c r="E76" s="472"/>
      <c r="F76" s="473"/>
      <c r="G76" s="165"/>
      <c r="H76" s="177" t="str">
        <f>IFERROR(VLOOKUP(G76,YaTidak,3,0),"Data salah")</f>
        <v>Data salah</v>
      </c>
      <c r="I76" s="255"/>
      <c r="J76" s="339" t="str">
        <f>IFERROR(VLOOKUP(G76,YaTidak,2,0),"isian belum sesuai")</f>
        <v>isian belum sesuai</v>
      </c>
    </row>
    <row r="77" spans="2:10" s="158" customFormat="1" ht="33.75" customHeight="1" x14ac:dyDescent="0.25">
      <c r="B77" s="190"/>
      <c r="C77" s="190" t="s">
        <v>22</v>
      </c>
      <c r="D77" s="472" t="s">
        <v>927</v>
      </c>
      <c r="E77" s="472"/>
      <c r="F77" s="473"/>
      <c r="G77" s="165"/>
      <c r="H77" s="177" t="str">
        <f>IFERROR(VLOOKUP(G77,YaTidak,3,0),"Data salah")</f>
        <v>Data salah</v>
      </c>
      <c r="I77" s="255"/>
      <c r="J77" s="339" t="str">
        <f>IFERROR(VLOOKUP(G77,YaTidak,2,0),"isian belum sesuai")</f>
        <v>isian belum sesuai</v>
      </c>
    </row>
    <row r="78" spans="2:10" s="158" customFormat="1" ht="15" x14ac:dyDescent="0.25">
      <c r="B78" s="190"/>
      <c r="C78" s="190"/>
      <c r="D78" s="190"/>
      <c r="E78" s="190"/>
      <c r="F78" s="172" t="s">
        <v>44</v>
      </c>
      <c r="G78" s="106"/>
      <c r="H78" s="79"/>
      <c r="I78" s="79"/>
      <c r="J78" s="340" t="e">
        <f>AVERAGE(J75:J77)</f>
        <v>#DIV/0!</v>
      </c>
    </row>
    <row r="79" spans="2:10" s="158" customFormat="1" ht="18.75" x14ac:dyDescent="0.25">
      <c r="B79" s="344" t="s">
        <v>419</v>
      </c>
      <c r="C79" s="164"/>
      <c r="D79" s="164"/>
      <c r="E79" s="164"/>
      <c r="F79" s="164"/>
      <c r="G79" s="160"/>
      <c r="H79" s="79"/>
      <c r="I79" s="79"/>
      <c r="J79" s="334"/>
    </row>
    <row r="80" spans="2:10" ht="30" customHeight="1" x14ac:dyDescent="0.25">
      <c r="B80" s="185"/>
      <c r="C80" s="467" t="s">
        <v>1353</v>
      </c>
      <c r="D80" s="467"/>
      <c r="E80" s="467"/>
      <c r="F80" s="467"/>
      <c r="G80" s="165"/>
      <c r="H80" s="177" t="str">
        <f>IFERROR(VLOOKUP(G80,YaTidak,3,0),"Data salah")</f>
        <v>Data salah</v>
      </c>
      <c r="I80" s="255"/>
      <c r="J80" s="339" t="str">
        <f>IFERROR(VLOOKUP(G80,tabel!$A$1:$B$2,2,0),"isian data belum sesuai")</f>
        <v>isian data belum sesuai</v>
      </c>
    </row>
    <row r="81" spans="2:12" s="158" customFormat="1" ht="15" x14ac:dyDescent="0.25">
      <c r="B81" s="190"/>
      <c r="C81" s="190"/>
      <c r="D81" s="190"/>
      <c r="E81" s="190"/>
      <c r="F81" s="172" t="s">
        <v>44</v>
      </c>
      <c r="G81" s="106"/>
      <c r="H81" s="79"/>
      <c r="I81" s="79"/>
      <c r="J81" s="340" t="e">
        <f>AVERAGE(J80)</f>
        <v>#DIV/0!</v>
      </c>
    </row>
    <row r="82" spans="2:12" s="158" customFormat="1" ht="18.75" x14ac:dyDescent="0.25">
      <c r="B82" s="344" t="s">
        <v>767</v>
      </c>
      <c r="C82" s="164"/>
      <c r="D82" s="164"/>
      <c r="E82" s="164"/>
      <c r="F82" s="164"/>
      <c r="G82" s="160"/>
      <c r="H82" s="188"/>
      <c r="I82" s="188"/>
      <c r="J82" s="334"/>
    </row>
    <row r="83" spans="2:12" s="158" customFormat="1" ht="39" customHeight="1" x14ac:dyDescent="0.25">
      <c r="B83" s="191"/>
      <c r="C83" s="190" t="s">
        <v>28</v>
      </c>
      <c r="D83" s="472" t="s">
        <v>1021</v>
      </c>
      <c r="E83" s="472"/>
      <c r="F83" s="473"/>
      <c r="G83" s="165" t="s">
        <v>1215</v>
      </c>
      <c r="H83" s="177" t="str">
        <f>IFERROR(VLOOKUP(G83,YaTidak,3,0),"Data salah")</f>
        <v>Data salah</v>
      </c>
      <c r="I83" s="255"/>
      <c r="J83" s="339" t="str">
        <f>IFERROR(VLOOKUP(G83,YaTidak,2,0),"isian data belum sesuai")</f>
        <v>isian data belum sesuai</v>
      </c>
    </row>
    <row r="84" spans="2:12" s="158" customFormat="1" ht="36" customHeight="1" x14ac:dyDescent="0.25">
      <c r="B84" s="191"/>
      <c r="C84" s="190" t="s">
        <v>21</v>
      </c>
      <c r="D84" s="472" t="s">
        <v>1022</v>
      </c>
      <c r="E84" s="472"/>
      <c r="F84" s="473"/>
      <c r="G84" s="165" t="s">
        <v>1215</v>
      </c>
      <c r="H84" s="177" t="str">
        <f>IFERROR(VLOOKUP(G84,YaTidak,3,0),"Data salah")</f>
        <v>Data salah</v>
      </c>
      <c r="I84" s="255"/>
      <c r="J84" s="339" t="str">
        <f>IFERROR(VLOOKUP(G84,YaTidak,2,0),"isian data belum sesuai")</f>
        <v>isian data belum sesuai</v>
      </c>
    </row>
    <row r="85" spans="2:12" s="158" customFormat="1" thickBot="1" x14ac:dyDescent="0.3">
      <c r="B85" s="186"/>
      <c r="C85" s="186"/>
      <c r="D85" s="186"/>
      <c r="E85" s="186"/>
      <c r="F85" s="168" t="s">
        <v>44</v>
      </c>
      <c r="G85" s="187"/>
      <c r="H85" s="189"/>
      <c r="I85" s="189"/>
      <c r="J85" s="341" t="e">
        <f>AVERAGE(J83:J84)</f>
        <v>#DIV/0!</v>
      </c>
    </row>
    <row r="86" spans="2:12" s="158" customFormat="1" x14ac:dyDescent="0.25">
      <c r="B86" s="190"/>
      <c r="C86" s="190"/>
      <c r="D86" s="190"/>
      <c r="E86" s="190"/>
      <c r="F86" s="166"/>
      <c r="G86" s="160"/>
      <c r="H86" s="79"/>
      <c r="I86" s="79"/>
      <c r="J86" s="336"/>
      <c r="L86" s="159"/>
    </row>
    <row r="87" spans="2:12" s="158" customFormat="1" ht="40.5" customHeight="1" thickBot="1" x14ac:dyDescent="0.3">
      <c r="B87" s="190"/>
      <c r="C87" s="190"/>
      <c r="D87" s="468" t="s">
        <v>1413</v>
      </c>
      <c r="E87" s="468"/>
      <c r="F87" s="468"/>
      <c r="G87" s="468"/>
      <c r="H87" s="188"/>
      <c r="I87" s="188"/>
      <c r="J87" s="334"/>
    </row>
    <row r="88" spans="2:12" s="158" customFormat="1" ht="184.5" customHeight="1" thickBot="1" x14ac:dyDescent="0.3">
      <c r="B88" s="190"/>
      <c r="C88" s="190"/>
      <c r="D88" s="469" t="s">
        <v>1442</v>
      </c>
      <c r="E88" s="470"/>
      <c r="F88" s="470"/>
      <c r="G88" s="471"/>
      <c r="H88" s="188"/>
      <c r="I88" s="188"/>
      <c r="J88" s="334"/>
    </row>
    <row r="89" spans="2:12" s="158" customFormat="1" x14ac:dyDescent="0.25">
      <c r="B89" s="190"/>
      <c r="C89" s="190"/>
      <c r="D89" s="190"/>
      <c r="E89" s="190"/>
      <c r="F89" s="167"/>
      <c r="G89" s="160"/>
      <c r="H89" s="188"/>
      <c r="I89" s="188"/>
      <c r="J89" s="334"/>
    </row>
    <row r="92" spans="2:12" x14ac:dyDescent="0.25">
      <c r="F92" s="329"/>
    </row>
    <row r="93" spans="2:12" x14ac:dyDescent="0.25">
      <c r="F93" s="329"/>
    </row>
    <row r="94" spans="2:12" x14ac:dyDescent="0.25">
      <c r="F94" s="329"/>
    </row>
    <row r="95" spans="2:12" x14ac:dyDescent="0.25">
      <c r="F95" s="329"/>
    </row>
    <row r="96" spans="2:12" x14ac:dyDescent="0.25">
      <c r="F96" s="330"/>
    </row>
  </sheetData>
  <sheetProtection algorithmName="SHA-512" hashValue="IRRBbo+4nnXTOFrt6ttwHxMJTnmS3iAK71SQJtddx9CKZBcTs1WNBFV8l5i69Xn36mjHT17Mc8XlsbsQr9qrKQ==" saltValue="+y/1/fcHUL3DSK4Ut0Mi3A==" spinCount="100000" sheet="1" objects="1" scenarios="1" selectLockedCells="1"/>
  <mergeCells count="51">
    <mergeCell ref="B24:G24"/>
    <mergeCell ref="B25:G25"/>
    <mergeCell ref="D32:F32"/>
    <mergeCell ref="C71:F71"/>
    <mergeCell ref="C60:F60"/>
    <mergeCell ref="B28:F28"/>
    <mergeCell ref="D39:F39"/>
    <mergeCell ref="D40:F40"/>
    <mergeCell ref="D37:F37"/>
    <mergeCell ref="D38:F38"/>
    <mergeCell ref="C61:F61"/>
    <mergeCell ref="C80:F80"/>
    <mergeCell ref="C65:F65"/>
    <mergeCell ref="D75:F75"/>
    <mergeCell ref="D36:F36"/>
    <mergeCell ref="D66:F66"/>
    <mergeCell ref="D45:F45"/>
    <mergeCell ref="D46:F46"/>
    <mergeCell ref="D47:F47"/>
    <mergeCell ref="C55:F55"/>
    <mergeCell ref="D44:F44"/>
    <mergeCell ref="B30:F30"/>
    <mergeCell ref="D31:F31"/>
    <mergeCell ref="C35:F35"/>
    <mergeCell ref="C43:F43"/>
    <mergeCell ref="D41:F41"/>
    <mergeCell ref="B9:G9"/>
    <mergeCell ref="C21:G21"/>
    <mergeCell ref="D67:F67"/>
    <mergeCell ref="D68:F68"/>
    <mergeCell ref="C64:F64"/>
    <mergeCell ref="D48:F48"/>
    <mergeCell ref="D54:F54"/>
    <mergeCell ref="C49:F49"/>
    <mergeCell ref="D50:F50"/>
    <mergeCell ref="D51:F51"/>
    <mergeCell ref="D52:F52"/>
    <mergeCell ref="D53:F53"/>
    <mergeCell ref="D56:F56"/>
    <mergeCell ref="D57:F57"/>
    <mergeCell ref="D58:F58"/>
    <mergeCell ref="C59:F59"/>
    <mergeCell ref="C72:F72"/>
    <mergeCell ref="C70:F70"/>
    <mergeCell ref="C69:F69"/>
    <mergeCell ref="D87:G87"/>
    <mergeCell ref="D88:G88"/>
    <mergeCell ref="D76:F76"/>
    <mergeCell ref="D84:F84"/>
    <mergeCell ref="D77:F77"/>
    <mergeCell ref="D83:F83"/>
  </mergeCells>
  <pageMargins left="1.62" right="0.70866141732283472" top="0.74803149606299213" bottom="0.74803149606299213" header="0.31496062992125984" footer="0.31496062992125984"/>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347"/>
  <sheetViews>
    <sheetView showGridLines="0" tabSelected="1" zoomScale="101" zoomScaleNormal="115" workbookViewId="0">
      <selection activeCell="F5" sqref="F5"/>
    </sheetView>
  </sheetViews>
  <sheetFormatPr defaultRowHeight="15.75" x14ac:dyDescent="0.2"/>
  <cols>
    <col min="1" max="1" width="2.140625" style="387" customWidth="1"/>
    <col min="2" max="2" width="3.85546875" style="387" customWidth="1"/>
    <col min="3" max="3" width="2.42578125" style="387" customWidth="1"/>
    <col min="4" max="4" width="4" style="386" customWidth="1"/>
    <col min="5" max="5" width="3.28515625" style="386" customWidth="1"/>
    <col min="6" max="6" width="84.5703125" style="386" customWidth="1"/>
    <col min="7" max="7" width="13.140625" style="385" customWidth="1"/>
    <col min="8" max="8" width="16.85546875" style="360" bestFit="1" customWidth="1"/>
    <col min="9" max="9" width="26.42578125" style="387" customWidth="1"/>
    <col min="10" max="10" width="25.7109375" style="377" customWidth="1"/>
    <col min="11" max="11" width="25.5703125" style="388" customWidth="1"/>
    <col min="12" max="16384" width="9.140625" style="387"/>
  </cols>
  <sheetData>
    <row r="1" spans="2:11" s="211" customFormat="1" ht="18" x14ac:dyDescent="0.25">
      <c r="B1" s="484" t="s">
        <v>1284</v>
      </c>
      <c r="C1" s="484"/>
      <c r="D1" s="484"/>
      <c r="E1" s="484"/>
      <c r="F1" s="484"/>
      <c r="G1" s="484"/>
      <c r="H1" s="360"/>
      <c r="J1" s="375"/>
      <c r="K1" s="303"/>
    </row>
    <row r="2" spans="2:11" s="211" customFormat="1" x14ac:dyDescent="0.2">
      <c r="D2" s="207"/>
      <c r="E2" s="207"/>
      <c r="F2" s="207"/>
      <c r="G2" s="267"/>
      <c r="H2" s="360"/>
      <c r="J2" s="375"/>
      <c r="K2" s="303"/>
    </row>
    <row r="3" spans="2:11" s="211" customFormat="1" x14ac:dyDescent="0.25">
      <c r="B3" s="278"/>
      <c r="C3" s="278"/>
      <c r="D3" s="282"/>
      <c r="E3" s="282"/>
      <c r="F3" s="347"/>
      <c r="G3" s="267"/>
      <c r="H3" s="360"/>
      <c r="J3" s="375"/>
      <c r="K3" s="303"/>
    </row>
    <row r="4" spans="2:11" s="211" customFormat="1" x14ac:dyDescent="0.25">
      <c r="B4" s="290" t="s">
        <v>2</v>
      </c>
      <c r="C4" s="278"/>
      <c r="D4" s="207"/>
      <c r="E4" s="282" t="s">
        <v>5</v>
      </c>
      <c r="F4" s="348" t="s">
        <v>19</v>
      </c>
      <c r="G4" s="267"/>
      <c r="H4" s="360"/>
      <c r="J4" s="375"/>
      <c r="K4" s="303"/>
    </row>
    <row r="5" spans="2:11" s="211" customFormat="1" x14ac:dyDescent="0.25">
      <c r="B5" s="290" t="s">
        <v>4</v>
      </c>
      <c r="C5" s="278"/>
      <c r="D5" s="207"/>
      <c r="E5" s="282" t="s">
        <v>5</v>
      </c>
      <c r="F5" s="348" t="s">
        <v>19</v>
      </c>
      <c r="G5" s="267"/>
      <c r="H5" s="360"/>
      <c r="J5" s="375"/>
      <c r="K5" s="303"/>
    </row>
    <row r="6" spans="2:11" s="211" customFormat="1" x14ac:dyDescent="0.2">
      <c r="D6" s="207"/>
      <c r="E6" s="207"/>
      <c r="F6" s="207"/>
      <c r="G6" s="267"/>
      <c r="H6" s="360"/>
      <c r="J6" s="375"/>
      <c r="K6" s="303"/>
    </row>
    <row r="7" spans="2:11" s="211" customFormat="1" ht="24" thickBot="1" x14ac:dyDescent="0.4">
      <c r="B7" s="206" t="s">
        <v>1450</v>
      </c>
      <c r="C7" s="207"/>
      <c r="D7" s="207"/>
      <c r="E7" s="207"/>
      <c r="F7" s="207"/>
      <c r="G7" s="267"/>
      <c r="H7" s="361"/>
      <c r="J7" s="376"/>
    </row>
    <row r="8" spans="2:11" s="212" customFormat="1" ht="33.75" customHeight="1" x14ac:dyDescent="0.25">
      <c r="B8" s="489" t="s">
        <v>1504</v>
      </c>
      <c r="C8" s="490"/>
      <c r="D8" s="490"/>
      <c r="E8" s="490"/>
      <c r="F8" s="490"/>
      <c r="G8" s="491"/>
      <c r="H8" s="361"/>
      <c r="J8" s="376"/>
    </row>
    <row r="9" spans="2:11" s="212" customFormat="1" ht="14.25" x14ac:dyDescent="0.2">
      <c r="B9" s="213" t="s">
        <v>6</v>
      </c>
      <c r="C9" s="214" t="s">
        <v>1192</v>
      </c>
      <c r="D9" s="214"/>
      <c r="E9" s="214"/>
      <c r="F9" s="214"/>
      <c r="G9" s="268"/>
      <c r="H9" s="361"/>
      <c r="J9" s="376"/>
    </row>
    <row r="10" spans="2:11" s="212" customFormat="1" ht="14.25" x14ac:dyDescent="0.2">
      <c r="B10" s="213" t="s">
        <v>7</v>
      </c>
      <c r="C10" s="214" t="s">
        <v>1193</v>
      </c>
      <c r="D10" s="214"/>
      <c r="E10" s="214"/>
      <c r="F10" s="214"/>
      <c r="G10" s="268"/>
      <c r="H10" s="361"/>
      <c r="J10" s="376"/>
    </row>
    <row r="11" spans="2:11" s="212" customFormat="1" ht="14.25" x14ac:dyDescent="0.2">
      <c r="B11" s="213" t="s">
        <v>8</v>
      </c>
      <c r="C11" s="214" t="s">
        <v>1194</v>
      </c>
      <c r="D11" s="214"/>
      <c r="E11" s="214"/>
      <c r="F11" s="214"/>
      <c r="G11" s="268"/>
      <c r="H11" s="361"/>
      <c r="J11" s="376"/>
    </row>
    <row r="12" spans="2:11" s="212" customFormat="1" ht="14.25" x14ac:dyDescent="0.2">
      <c r="B12" s="213"/>
      <c r="C12" s="214"/>
      <c r="D12" s="214">
        <v>1</v>
      </c>
      <c r="E12" s="214" t="s">
        <v>1163</v>
      </c>
      <c r="F12" s="214" t="s">
        <v>1169</v>
      </c>
      <c r="G12" s="268"/>
      <c r="H12" s="361"/>
      <c r="J12" s="376"/>
    </row>
    <row r="13" spans="2:11" s="212" customFormat="1" ht="14.25" x14ac:dyDescent="0.2">
      <c r="B13" s="213"/>
      <c r="C13" s="214"/>
      <c r="D13" s="214">
        <v>2</v>
      </c>
      <c r="E13" s="214" t="s">
        <v>1163</v>
      </c>
      <c r="F13" s="214" t="s">
        <v>1170</v>
      </c>
      <c r="G13" s="268"/>
      <c r="H13" s="361"/>
      <c r="J13" s="376"/>
    </row>
    <row r="14" spans="2:11" s="212" customFormat="1" ht="14.25" x14ac:dyDescent="0.2">
      <c r="B14" s="213"/>
      <c r="C14" s="214"/>
      <c r="D14" s="214">
        <v>3</v>
      </c>
      <c r="E14" s="214" t="s">
        <v>1163</v>
      </c>
      <c r="F14" s="214" t="s">
        <v>1171</v>
      </c>
      <c r="G14" s="268"/>
      <c r="H14" s="361"/>
      <c r="J14" s="376"/>
    </row>
    <row r="15" spans="2:11" s="212" customFormat="1" ht="14.25" x14ac:dyDescent="0.2">
      <c r="B15" s="213"/>
      <c r="C15" s="214"/>
      <c r="D15" s="214">
        <v>4</v>
      </c>
      <c r="E15" s="214" t="s">
        <v>1163</v>
      </c>
      <c r="F15" s="214" t="s">
        <v>1172</v>
      </c>
      <c r="G15" s="268"/>
      <c r="H15" s="361"/>
      <c r="J15" s="376"/>
    </row>
    <row r="16" spans="2:11" s="212" customFormat="1" ht="14.25" x14ac:dyDescent="0.2">
      <c r="B16" s="213" t="s">
        <v>9</v>
      </c>
      <c r="C16" s="214" t="s">
        <v>1468</v>
      </c>
      <c r="D16" s="214"/>
      <c r="E16" s="214"/>
      <c r="F16" s="214"/>
      <c r="G16" s="268"/>
      <c r="H16" s="361"/>
      <c r="J16" s="376"/>
    </row>
    <row r="17" spans="2:11" s="212" customFormat="1" ht="14.25" x14ac:dyDescent="0.2">
      <c r="B17" s="213"/>
      <c r="C17" s="214"/>
      <c r="D17" s="214">
        <v>1</v>
      </c>
      <c r="E17" s="214" t="s">
        <v>1163</v>
      </c>
      <c r="F17" s="214" t="s">
        <v>1469</v>
      </c>
      <c r="G17" s="268"/>
      <c r="H17" s="361"/>
      <c r="J17" s="376"/>
    </row>
    <row r="18" spans="2:11" s="212" customFormat="1" ht="14.25" x14ac:dyDescent="0.2">
      <c r="B18" s="213"/>
      <c r="C18" s="214"/>
      <c r="D18" s="214">
        <v>2</v>
      </c>
      <c r="E18" s="214" t="s">
        <v>1163</v>
      </c>
      <c r="F18" s="214" t="s">
        <v>1470</v>
      </c>
      <c r="G18" s="268"/>
      <c r="H18" s="361"/>
      <c r="J18" s="376"/>
    </row>
    <row r="19" spans="2:11" s="212" customFormat="1" ht="14.25" x14ac:dyDescent="0.2">
      <c r="B19" s="213"/>
      <c r="C19" s="214"/>
      <c r="D19" s="214">
        <v>3</v>
      </c>
      <c r="E19" s="214" t="s">
        <v>1163</v>
      </c>
      <c r="F19" s="214" t="s">
        <v>1471</v>
      </c>
      <c r="G19" s="268"/>
      <c r="H19" s="361"/>
      <c r="J19" s="376"/>
    </row>
    <row r="20" spans="2:11" s="212" customFormat="1" ht="32.25" customHeight="1" x14ac:dyDescent="0.2">
      <c r="B20" s="216" t="s">
        <v>10</v>
      </c>
      <c r="C20" s="439" t="s">
        <v>1500</v>
      </c>
      <c r="D20" s="439"/>
      <c r="E20" s="439"/>
      <c r="F20" s="439"/>
      <c r="G20" s="440"/>
      <c r="H20" s="361"/>
      <c r="J20" s="376"/>
    </row>
    <row r="21" spans="2:11" s="212" customFormat="1" ht="11.25" customHeight="1" x14ac:dyDescent="0.2">
      <c r="B21" s="213"/>
      <c r="C21" s="218"/>
      <c r="D21" s="218"/>
      <c r="E21" s="218"/>
      <c r="F21" s="218"/>
      <c r="G21" s="217"/>
      <c r="H21" s="361"/>
      <c r="J21" s="376"/>
    </row>
    <row r="22" spans="2:11" s="212" customFormat="1" ht="15" x14ac:dyDescent="0.25">
      <c r="B22" s="448" t="s">
        <v>1505</v>
      </c>
      <c r="C22" s="449"/>
      <c r="D22" s="449"/>
      <c r="E22" s="449"/>
      <c r="F22" s="449"/>
      <c r="G22" s="450"/>
      <c r="H22" s="361"/>
      <c r="J22" s="376"/>
    </row>
    <row r="23" spans="2:11" s="212" customFormat="1" ht="33" customHeight="1" x14ac:dyDescent="0.25">
      <c r="B23" s="448" t="s">
        <v>1506</v>
      </c>
      <c r="C23" s="449"/>
      <c r="D23" s="449"/>
      <c r="E23" s="449"/>
      <c r="F23" s="449"/>
      <c r="G23" s="450"/>
      <c r="H23" s="360"/>
      <c r="I23" s="210"/>
      <c r="J23" s="377"/>
    </row>
    <row r="24" spans="2:11" s="212" customFormat="1" ht="19.5" customHeight="1" x14ac:dyDescent="0.25">
      <c r="B24" s="448" t="s">
        <v>1517</v>
      </c>
      <c r="C24" s="449"/>
      <c r="D24" s="449"/>
      <c r="E24" s="449"/>
      <c r="F24" s="449"/>
      <c r="G24" s="450"/>
      <c r="H24" s="360"/>
      <c r="I24" s="210"/>
      <c r="J24" s="377"/>
    </row>
    <row r="25" spans="2:11" s="212" customFormat="1" ht="15" thickBot="1" x14ac:dyDescent="0.25">
      <c r="B25" s="221"/>
      <c r="C25" s="222"/>
      <c r="D25" s="222"/>
      <c r="E25" s="222"/>
      <c r="F25" s="222"/>
      <c r="G25" s="269"/>
      <c r="H25" s="361"/>
      <c r="J25" s="376"/>
    </row>
    <row r="26" spans="2:11" s="211" customFormat="1" x14ac:dyDescent="0.2">
      <c r="B26" s="349"/>
      <c r="C26" s="350"/>
      <c r="D26" s="350"/>
      <c r="E26" s="350"/>
      <c r="F26" s="350"/>
      <c r="G26" s="294"/>
      <c r="H26" s="360"/>
      <c r="J26" s="375"/>
      <c r="K26" s="303"/>
    </row>
    <row r="27" spans="2:11" s="211" customFormat="1" x14ac:dyDescent="0.25">
      <c r="B27" s="488" t="s">
        <v>1224</v>
      </c>
      <c r="C27" s="488"/>
      <c r="D27" s="488"/>
      <c r="E27" s="488"/>
      <c r="F27" s="488"/>
      <c r="G27" s="351" t="s">
        <v>1173</v>
      </c>
      <c r="H27" s="362" t="s">
        <v>1445</v>
      </c>
      <c r="I27" s="374" t="s">
        <v>1502</v>
      </c>
      <c r="J27" s="378" t="s">
        <v>1225</v>
      </c>
      <c r="K27" s="303"/>
    </row>
    <row r="28" spans="2:11" s="211" customFormat="1" ht="27" customHeight="1" x14ac:dyDescent="0.2">
      <c r="B28" s="406" t="s">
        <v>364</v>
      </c>
      <c r="C28" s="352"/>
      <c r="D28" s="271"/>
      <c r="E28" s="271"/>
      <c r="F28" s="271"/>
      <c r="G28" s="353"/>
      <c r="H28" s="363"/>
      <c r="I28" s="353"/>
      <c r="J28" s="378"/>
      <c r="K28" s="303"/>
    </row>
    <row r="29" spans="2:11" s="211" customFormat="1" ht="36.75" customHeight="1" x14ac:dyDescent="0.2">
      <c r="D29" s="207" t="s">
        <v>28</v>
      </c>
      <c r="E29" s="446" t="s">
        <v>1603</v>
      </c>
      <c r="F29" s="446"/>
      <c r="G29" s="272" t="s">
        <v>1215</v>
      </c>
      <c r="H29" s="364" t="str">
        <f>IFERROR(VLOOKUP(G29,YaTidak,3,0),"Data salah")</f>
        <v>Data salah</v>
      </c>
      <c r="I29" s="255" t="s">
        <v>1503</v>
      </c>
      <c r="J29" s="322" t="str">
        <f>IFERROR(VLOOKUP(G29,YaTidak,2,0),"isian data belum sesuai")</f>
        <v>isian data belum sesuai</v>
      </c>
      <c r="K29" s="303"/>
    </row>
    <row r="30" spans="2:11" s="211" customFormat="1" x14ac:dyDescent="0.2">
      <c r="D30" s="207" t="s">
        <v>21</v>
      </c>
      <c r="E30" s="446" t="s">
        <v>1604</v>
      </c>
      <c r="F30" s="446"/>
      <c r="G30" s="354"/>
      <c r="H30" s="364"/>
      <c r="J30" s="326"/>
      <c r="K30" s="303"/>
    </row>
    <row r="31" spans="2:11" s="211" customFormat="1" ht="30" customHeight="1" x14ac:dyDescent="0.2">
      <c r="D31" s="207"/>
      <c r="E31" s="289" t="s">
        <v>121</v>
      </c>
      <c r="F31" s="289" t="s">
        <v>1423</v>
      </c>
      <c r="G31" s="272" t="s">
        <v>1215</v>
      </c>
      <c r="H31" s="364" t="str">
        <f>IFERROR(VLOOKUP($G31,skala3,3,0),"Data sesuai butir no 1 dan/atau 2")</f>
        <v>Data sesuai butir no 1 dan/atau 2</v>
      </c>
      <c r="I31" s="255"/>
      <c r="J31" s="322" t="str">
        <f>IFERROR(VLOOKUP($G31,skala3,2,0),"isian data belum sesuai")</f>
        <v>isian data belum sesuai</v>
      </c>
      <c r="K31" s="303"/>
    </row>
    <row r="32" spans="2:11" s="211" customFormat="1" ht="30" customHeight="1" x14ac:dyDescent="0.2">
      <c r="D32" s="207"/>
      <c r="E32" s="289" t="s">
        <v>123</v>
      </c>
      <c r="F32" s="289" t="s">
        <v>1424</v>
      </c>
      <c r="G32" s="272" t="s">
        <v>1215</v>
      </c>
      <c r="H32" s="364" t="str">
        <f>IFERROR(VLOOKUP($G32,skala3,3,0),"Data salah")</f>
        <v>Data salah</v>
      </c>
      <c r="I32" s="255"/>
      <c r="J32" s="322" t="str">
        <f>IFERROR(VLOOKUP(G32,skala3,2,0),"isian data belum sesuai")</f>
        <v>isian data belum sesuai</v>
      </c>
      <c r="K32" s="303"/>
    </row>
    <row r="33" spans="2:12" s="211" customFormat="1" ht="30" customHeight="1" x14ac:dyDescent="0.2">
      <c r="D33" s="207"/>
      <c r="E33" s="289" t="s">
        <v>125</v>
      </c>
      <c r="F33" s="289" t="s">
        <v>1425</v>
      </c>
      <c r="G33" s="272" t="s">
        <v>1215</v>
      </c>
      <c r="H33" s="364" t="str">
        <f>IFERROR(VLOOKUP($G33,skala3,3,0),"Data salah")</f>
        <v>Data salah</v>
      </c>
      <c r="I33" s="255"/>
      <c r="J33" s="322" t="str">
        <f>IFERROR(VLOOKUP(G33,skala3,2,0),"isian data belum sesuai")</f>
        <v>isian data belum sesuai</v>
      </c>
      <c r="K33" s="303"/>
    </row>
    <row r="34" spans="2:12" s="211" customFormat="1" ht="36.75" customHeight="1" x14ac:dyDescent="0.2">
      <c r="D34" s="207" t="s">
        <v>22</v>
      </c>
      <c r="E34" s="446" t="s">
        <v>1605</v>
      </c>
      <c r="F34" s="446"/>
      <c r="G34" s="294" t="s">
        <v>1215</v>
      </c>
      <c r="H34" s="364"/>
      <c r="J34" s="326"/>
      <c r="K34" s="303"/>
    </row>
    <row r="35" spans="2:12" s="211" customFormat="1" ht="27" customHeight="1" x14ac:dyDescent="0.2">
      <c r="D35" s="207"/>
      <c r="E35" s="289" t="s">
        <v>121</v>
      </c>
      <c r="F35" s="289" t="s">
        <v>956</v>
      </c>
      <c r="G35" s="272" t="s">
        <v>1215</v>
      </c>
      <c r="H35" s="364" t="str">
        <f>IFERROR(VLOOKUP(G35,YaTidak,3,0),"Data salah")</f>
        <v>Data salah</v>
      </c>
      <c r="I35" s="255"/>
      <c r="J35" s="322" t="str">
        <f>IFERROR(VLOOKUP(G35,YaTidak,2,0),"isian data belum sesuai")</f>
        <v>isian data belum sesuai</v>
      </c>
      <c r="K35" s="303"/>
    </row>
    <row r="36" spans="2:12" s="211" customFormat="1" ht="27" customHeight="1" x14ac:dyDescent="0.2">
      <c r="D36" s="207"/>
      <c r="E36" s="289" t="s">
        <v>123</v>
      </c>
      <c r="F36" s="289" t="s">
        <v>957</v>
      </c>
      <c r="G36" s="272" t="s">
        <v>1215</v>
      </c>
      <c r="H36" s="364" t="str">
        <f>IFERROR(VLOOKUP(G36,YaTidak,3,0),"Data salah")</f>
        <v>Data salah</v>
      </c>
      <c r="I36" s="255"/>
      <c r="J36" s="322" t="str">
        <f>IFERROR(VLOOKUP(G36,YaTidak,2,0),"isian data belum sesuai")</f>
        <v>isian data belum sesuai</v>
      </c>
      <c r="K36" s="303"/>
    </row>
    <row r="37" spans="2:12" s="211" customFormat="1" ht="27" customHeight="1" x14ac:dyDescent="0.2">
      <c r="D37" s="207"/>
      <c r="E37" s="289" t="s">
        <v>125</v>
      </c>
      <c r="F37" s="289" t="s">
        <v>958</v>
      </c>
      <c r="G37" s="272" t="s">
        <v>1215</v>
      </c>
      <c r="H37" s="364" t="str">
        <f>IFERROR(VLOOKUP(G37,YaTidak,3,0),"Data salah")</f>
        <v>Data salah</v>
      </c>
      <c r="I37" s="255"/>
      <c r="J37" s="322" t="str">
        <f>IFERROR(VLOOKUP(G37,YaTidak,2,0),"isian data belum sesuai")</f>
        <v>isian data belum sesuai</v>
      </c>
      <c r="K37" s="303"/>
    </row>
    <row r="38" spans="2:12" s="211" customFormat="1" x14ac:dyDescent="0.2">
      <c r="D38" s="207"/>
      <c r="E38" s="207"/>
      <c r="F38" s="355" t="s">
        <v>44</v>
      </c>
      <c r="G38" s="356"/>
      <c r="H38" s="364"/>
      <c r="J38" s="326" t="e">
        <f>AVERAGE(J30:J37)</f>
        <v>#DIV/0!</v>
      </c>
      <c r="K38" s="303"/>
    </row>
    <row r="39" spans="2:12" s="211" customFormat="1" ht="27" customHeight="1" x14ac:dyDescent="0.2">
      <c r="B39" s="406" t="s">
        <v>419</v>
      </c>
      <c r="C39" s="352"/>
      <c r="D39" s="271"/>
      <c r="E39" s="271"/>
      <c r="F39" s="271"/>
      <c r="G39" s="353"/>
      <c r="H39" s="365"/>
      <c r="J39" s="326"/>
      <c r="K39" s="303"/>
    </row>
    <row r="40" spans="2:12" s="211" customFormat="1" x14ac:dyDescent="0.25">
      <c r="C40" s="278" t="s">
        <v>14</v>
      </c>
      <c r="D40" s="282" t="s">
        <v>780</v>
      </c>
      <c r="E40" s="207"/>
      <c r="F40" s="207"/>
      <c r="G40" s="354"/>
      <c r="H40" s="366"/>
      <c r="I40" s="357"/>
      <c r="J40" s="326"/>
      <c r="L40" s="303"/>
    </row>
    <row r="41" spans="2:12" s="211" customFormat="1" ht="36.75" customHeight="1" x14ac:dyDescent="0.2">
      <c r="D41" s="207" t="s">
        <v>28</v>
      </c>
      <c r="E41" s="446" t="s">
        <v>1511</v>
      </c>
      <c r="F41" s="446"/>
      <c r="G41" s="272" t="s">
        <v>1215</v>
      </c>
      <c r="H41" s="364" t="str">
        <f>IFERROR(VLOOKUP(G41,YaTidak,3,0),"Data salah")</f>
        <v>Data salah</v>
      </c>
      <c r="I41" s="255"/>
      <c r="J41" s="322" t="str">
        <f>IFERROR(VLOOKUP(G41,YaTidak,2,0),"isian data belum sesuai")</f>
        <v>isian data belum sesuai</v>
      </c>
      <c r="L41" s="303"/>
    </row>
    <row r="42" spans="2:12" s="211" customFormat="1" ht="36.75" customHeight="1" x14ac:dyDescent="0.2">
      <c r="D42" s="207" t="s">
        <v>21</v>
      </c>
      <c r="E42" s="446" t="s">
        <v>972</v>
      </c>
      <c r="F42" s="446"/>
      <c r="G42" s="272" t="s">
        <v>1215</v>
      </c>
      <c r="H42" s="364" t="str">
        <f>IFERROR(VLOOKUP(G42,YaTidak,3,0),"Data salah")</f>
        <v>Data salah</v>
      </c>
      <c r="I42" s="255"/>
      <c r="J42" s="322" t="str">
        <f>IFERROR(VLOOKUP(G42,YaTidak,2,0),"isian data belum sesuai")</f>
        <v>isian data belum sesuai</v>
      </c>
      <c r="L42" s="303"/>
    </row>
    <row r="43" spans="2:12" s="211" customFormat="1" ht="42" customHeight="1" x14ac:dyDescent="0.2">
      <c r="D43" s="207" t="s">
        <v>22</v>
      </c>
      <c r="E43" s="446" t="s">
        <v>1428</v>
      </c>
      <c r="F43" s="446"/>
      <c r="G43" s="272" t="s">
        <v>1215</v>
      </c>
      <c r="H43" s="364" t="str">
        <f>IFERROR(VLOOKUP(G43,skala4,3,0),"Data salah")</f>
        <v>Data salah</v>
      </c>
      <c r="I43" s="255"/>
      <c r="J43" s="322" t="str">
        <f>IFERROR(VLOOKUP(G43,skala4,2,0),"isian data belum sesuai")</f>
        <v>isian data belum sesuai</v>
      </c>
      <c r="L43" s="303"/>
    </row>
    <row r="44" spans="2:12" s="211" customFormat="1" ht="47.25" customHeight="1" x14ac:dyDescent="0.2">
      <c r="D44" s="207" t="s">
        <v>24</v>
      </c>
      <c r="E44" s="446" t="s">
        <v>974</v>
      </c>
      <c r="F44" s="446"/>
      <c r="G44" s="272" t="s">
        <v>1215</v>
      </c>
      <c r="H44" s="364" t="str">
        <f>IFERROR(VLOOKUP(G44,YaTidak,3,0),"Data salah")</f>
        <v>Data salah</v>
      </c>
      <c r="I44" s="255"/>
      <c r="J44" s="322" t="str">
        <f>IFERROR(VLOOKUP(G44,YaTidak,2,0),"isian data belum sesuai")</f>
        <v>isian data belum sesuai</v>
      </c>
      <c r="L44" s="303"/>
    </row>
    <row r="45" spans="2:12" s="211" customFormat="1" ht="21.75" customHeight="1" x14ac:dyDescent="0.2">
      <c r="C45" s="282" t="s">
        <v>53</v>
      </c>
      <c r="D45" s="282" t="s">
        <v>781</v>
      </c>
      <c r="E45" s="207"/>
      <c r="F45" s="207"/>
      <c r="G45" s="294"/>
      <c r="H45" s="366"/>
      <c r="I45" s="357"/>
      <c r="J45" s="326"/>
      <c r="L45" s="303"/>
    </row>
    <row r="46" spans="2:12" s="211" customFormat="1" ht="42.75" customHeight="1" x14ac:dyDescent="0.2">
      <c r="D46" s="207" t="s">
        <v>28</v>
      </c>
      <c r="E46" s="446" t="s">
        <v>1426</v>
      </c>
      <c r="F46" s="446"/>
      <c r="G46" s="272" t="s">
        <v>1215</v>
      </c>
      <c r="H46" s="364" t="str">
        <f>IFERROR(VLOOKUP(G46,YaTidak,3,0),"Data salah")</f>
        <v>Data salah</v>
      </c>
      <c r="I46" s="255"/>
      <c r="J46" s="322" t="str">
        <f>IFERROR(VLOOKUP(G46,YaTidak,2,0),"isian data belum sesuai")</f>
        <v>isian data belum sesuai</v>
      </c>
      <c r="L46" s="303"/>
    </row>
    <row r="47" spans="2:12" s="211" customFormat="1" ht="42.75" customHeight="1" x14ac:dyDescent="0.2">
      <c r="D47" s="207" t="s">
        <v>21</v>
      </c>
      <c r="E47" s="446" t="s">
        <v>1427</v>
      </c>
      <c r="F47" s="446"/>
      <c r="G47" s="272" t="s">
        <v>1215</v>
      </c>
      <c r="H47" s="364" t="str">
        <f>IFERROR(VLOOKUP(G47,skala4,3,0),"Data salah")</f>
        <v>Data salah</v>
      </c>
      <c r="I47" s="255"/>
      <c r="J47" s="322" t="str">
        <f>IFERROR(VLOOKUP(G47,skala4,2,0),"isian data belum sesuai")</f>
        <v>isian data belum sesuai</v>
      </c>
      <c r="L47" s="303"/>
    </row>
    <row r="48" spans="2:12" s="211" customFormat="1" ht="42.75" customHeight="1" x14ac:dyDescent="0.2">
      <c r="D48" s="207" t="s">
        <v>22</v>
      </c>
      <c r="E48" s="446" t="s">
        <v>977</v>
      </c>
      <c r="F48" s="446"/>
      <c r="G48" s="272" t="s">
        <v>1215</v>
      </c>
      <c r="H48" s="364" t="str">
        <f>IFERROR(VLOOKUP(G48,YaTidak,3,0),"Data salah")</f>
        <v>Data salah</v>
      </c>
      <c r="I48" s="255"/>
      <c r="J48" s="322" t="str">
        <f>IFERROR(VLOOKUP(G48,YaTidak,2,0),"isian data belum sesuai")</f>
        <v>isian data belum sesuai</v>
      </c>
      <c r="L48" s="303"/>
    </row>
    <row r="49" spans="4:12" s="211" customFormat="1" ht="42.75" customHeight="1" x14ac:dyDescent="0.2">
      <c r="D49" s="207" t="s">
        <v>24</v>
      </c>
      <c r="E49" s="446" t="s">
        <v>1429</v>
      </c>
      <c r="F49" s="446"/>
      <c r="G49" s="272" t="s">
        <v>1215</v>
      </c>
      <c r="H49" s="364" t="str">
        <f>IFERROR(VLOOKUP($G49,skala3,3,0),"Data salah")</f>
        <v>Data salah</v>
      </c>
      <c r="I49" s="255"/>
      <c r="J49" s="322" t="str">
        <f>IFERROR(VLOOKUP(G49,skala3,2,0),"isian data belum sesuai")</f>
        <v>isian data belum sesuai</v>
      </c>
      <c r="L49" s="303"/>
    </row>
    <row r="50" spans="4:12" s="211" customFormat="1" x14ac:dyDescent="0.2">
      <c r="D50" s="207" t="s">
        <v>33</v>
      </c>
      <c r="E50" s="207" t="s">
        <v>782</v>
      </c>
      <c r="F50" s="207"/>
      <c r="G50" s="294"/>
      <c r="H50" s="366"/>
      <c r="I50" s="357"/>
      <c r="J50" s="326"/>
      <c r="L50" s="303"/>
    </row>
    <row r="51" spans="4:12" s="211" customFormat="1" ht="30.75" customHeight="1" x14ac:dyDescent="0.2">
      <c r="D51" s="207"/>
      <c r="E51" s="207" t="s">
        <v>6</v>
      </c>
      <c r="F51" s="207" t="s">
        <v>979</v>
      </c>
      <c r="G51" s="272" t="s">
        <v>1215</v>
      </c>
      <c r="H51" s="364" t="str">
        <f>IFERROR(VLOOKUP(G51,YaTidak,3,0),"Data salah")</f>
        <v>Data salah</v>
      </c>
      <c r="I51" s="255"/>
      <c r="J51" s="322" t="str">
        <f>IFERROR(VLOOKUP(G51,YaTidak,2,0),"isian data belum sesuai")</f>
        <v>isian data belum sesuai</v>
      </c>
      <c r="L51" s="303"/>
    </row>
    <row r="52" spans="4:12" s="211" customFormat="1" ht="30.75" customHeight="1" x14ac:dyDescent="0.2">
      <c r="D52" s="207"/>
      <c r="E52" s="207" t="s">
        <v>7</v>
      </c>
      <c r="F52" s="207" t="s">
        <v>980</v>
      </c>
      <c r="G52" s="272" t="s">
        <v>1215</v>
      </c>
      <c r="H52" s="364" t="str">
        <f>IFERROR(VLOOKUP(G52,YaTidak,3,0),"Data salah")</f>
        <v>Data salah</v>
      </c>
      <c r="I52" s="255"/>
      <c r="J52" s="322" t="str">
        <f>IFERROR(VLOOKUP(G52,YaTidak,2,0),"isian data belum sesuai")</f>
        <v>isian data belum sesuai</v>
      </c>
      <c r="L52" s="303"/>
    </row>
    <row r="53" spans="4:12" s="211" customFormat="1" ht="30.75" customHeight="1" x14ac:dyDescent="0.2">
      <c r="D53" s="207"/>
      <c r="E53" s="207" t="s">
        <v>8</v>
      </c>
      <c r="F53" s="207" t="s">
        <v>981</v>
      </c>
      <c r="G53" s="272" t="s">
        <v>1215</v>
      </c>
      <c r="H53" s="364" t="str">
        <f>IFERROR(VLOOKUP(G53,YaTidak,3,0),"Data salah")</f>
        <v>Data salah</v>
      </c>
      <c r="I53" s="255"/>
      <c r="J53" s="322" t="str">
        <f>IFERROR(VLOOKUP(G53,YaTidak,2,0),"isian data belum sesuai")</f>
        <v>isian data belum sesuai</v>
      </c>
      <c r="L53" s="303"/>
    </row>
    <row r="54" spans="4:12" s="211" customFormat="1" ht="30.75" customHeight="1" x14ac:dyDescent="0.2">
      <c r="D54" s="207"/>
      <c r="E54" s="207" t="s">
        <v>9</v>
      </c>
      <c r="F54" s="207" t="s">
        <v>982</v>
      </c>
      <c r="G54" s="272" t="s">
        <v>1215</v>
      </c>
      <c r="H54" s="364" t="str">
        <f>IFERROR(VLOOKUP(G54,YaTidak,3,0),"Data salah")</f>
        <v>Data salah</v>
      </c>
      <c r="I54" s="255"/>
      <c r="J54" s="322" t="str">
        <f>IFERROR(VLOOKUP(G54,YaTidak,2,0),"isian data belum sesuai")</f>
        <v>isian data belum sesuai</v>
      </c>
      <c r="L54" s="303"/>
    </row>
    <row r="55" spans="4:12" s="211" customFormat="1" ht="38.25" customHeight="1" x14ac:dyDescent="0.2">
      <c r="D55" s="207" t="s">
        <v>35</v>
      </c>
      <c r="E55" s="446" t="s">
        <v>1350</v>
      </c>
      <c r="F55" s="446"/>
      <c r="G55" s="294"/>
      <c r="H55" s="366"/>
      <c r="I55" s="357"/>
      <c r="J55" s="326"/>
      <c r="L55" s="303"/>
    </row>
    <row r="56" spans="4:12" s="211" customFormat="1" ht="32.25" customHeight="1" x14ac:dyDescent="0.2">
      <c r="D56" s="207"/>
      <c r="E56" s="207" t="s">
        <v>6</v>
      </c>
      <c r="F56" s="207" t="s">
        <v>1344</v>
      </c>
      <c r="G56" s="272" t="s">
        <v>1215</v>
      </c>
      <c r="H56" s="364" t="str">
        <f t="shared" ref="H56:H68" si="0">IFERROR(VLOOKUP(G56,YaTidak,3,0),"Data salah")</f>
        <v>Data salah</v>
      </c>
      <c r="I56" s="255"/>
      <c r="J56" s="322" t="str">
        <f t="shared" ref="J56:J68" si="1">IFERROR(VLOOKUP(G56,YaTidak,2,0),"isian data belum sesuai")</f>
        <v>isian data belum sesuai</v>
      </c>
      <c r="L56" s="303"/>
    </row>
    <row r="57" spans="4:12" s="211" customFormat="1" ht="32.25" customHeight="1" x14ac:dyDescent="0.2">
      <c r="D57" s="207"/>
      <c r="E57" s="207" t="s">
        <v>7</v>
      </c>
      <c r="F57" s="207" t="s">
        <v>1345</v>
      </c>
      <c r="G57" s="272" t="s">
        <v>1215</v>
      </c>
      <c r="H57" s="364" t="str">
        <f t="shared" si="0"/>
        <v>Data salah</v>
      </c>
      <c r="I57" s="255"/>
      <c r="J57" s="322" t="str">
        <f t="shared" si="1"/>
        <v>isian data belum sesuai</v>
      </c>
      <c r="L57" s="303"/>
    </row>
    <row r="58" spans="4:12" s="211" customFormat="1" ht="32.25" customHeight="1" x14ac:dyDescent="0.2">
      <c r="D58" s="207"/>
      <c r="E58" s="207" t="s">
        <v>8</v>
      </c>
      <c r="F58" s="207" t="s">
        <v>1346</v>
      </c>
      <c r="G58" s="272" t="s">
        <v>1215</v>
      </c>
      <c r="H58" s="364" t="str">
        <f t="shared" si="0"/>
        <v>Data salah</v>
      </c>
      <c r="I58" s="255"/>
      <c r="J58" s="322" t="str">
        <f t="shared" si="1"/>
        <v>isian data belum sesuai</v>
      </c>
      <c r="L58" s="303"/>
    </row>
    <row r="59" spans="4:12" s="211" customFormat="1" ht="32.25" customHeight="1" x14ac:dyDescent="0.2">
      <c r="D59" s="207"/>
      <c r="E59" s="207" t="s">
        <v>9</v>
      </c>
      <c r="F59" s="207" t="s">
        <v>1347</v>
      </c>
      <c r="G59" s="272" t="s">
        <v>1215</v>
      </c>
      <c r="H59" s="364" t="str">
        <f t="shared" si="0"/>
        <v>Data salah</v>
      </c>
      <c r="I59" s="255"/>
      <c r="J59" s="322" t="str">
        <f t="shared" si="1"/>
        <v>isian data belum sesuai</v>
      </c>
      <c r="L59" s="303"/>
    </row>
    <row r="60" spans="4:12" s="211" customFormat="1" ht="32.25" customHeight="1" x14ac:dyDescent="0.2">
      <c r="D60" s="207"/>
      <c r="E60" s="207" t="s">
        <v>6</v>
      </c>
      <c r="F60" s="207" t="s">
        <v>1348</v>
      </c>
      <c r="G60" s="272" t="s">
        <v>1215</v>
      </c>
      <c r="H60" s="364" t="str">
        <f t="shared" si="0"/>
        <v>Data salah</v>
      </c>
      <c r="I60" s="255"/>
      <c r="J60" s="322" t="str">
        <f t="shared" si="1"/>
        <v>isian data belum sesuai</v>
      </c>
      <c r="L60" s="303"/>
    </row>
    <row r="61" spans="4:12" s="211" customFormat="1" ht="32.25" customHeight="1" x14ac:dyDescent="0.2">
      <c r="D61" s="207"/>
      <c r="E61" s="207" t="s">
        <v>7</v>
      </c>
      <c r="F61" s="207" t="s">
        <v>991</v>
      </c>
      <c r="G61" s="272" t="s">
        <v>1215</v>
      </c>
      <c r="H61" s="364" t="str">
        <f t="shared" si="0"/>
        <v>Data salah</v>
      </c>
      <c r="I61" s="255"/>
      <c r="J61" s="322" t="str">
        <f t="shared" si="1"/>
        <v>isian data belum sesuai</v>
      </c>
      <c r="L61" s="303"/>
    </row>
    <row r="62" spans="4:12" s="211" customFormat="1" ht="32.25" customHeight="1" x14ac:dyDescent="0.2">
      <c r="D62" s="207"/>
      <c r="E62" s="207" t="s">
        <v>8</v>
      </c>
      <c r="F62" s="207" t="s">
        <v>1349</v>
      </c>
      <c r="G62" s="272" t="s">
        <v>1215</v>
      </c>
      <c r="H62" s="364" t="str">
        <f t="shared" si="0"/>
        <v>Data salah</v>
      </c>
      <c r="I62" s="255"/>
      <c r="J62" s="322" t="str">
        <f t="shared" si="1"/>
        <v>isian data belum sesuai</v>
      </c>
      <c r="L62" s="303"/>
    </row>
    <row r="63" spans="4:12" s="211" customFormat="1" ht="32.25" customHeight="1" x14ac:dyDescent="0.2">
      <c r="D63" s="207"/>
      <c r="E63" s="207" t="s">
        <v>9</v>
      </c>
      <c r="F63" s="207" t="s">
        <v>1352</v>
      </c>
      <c r="G63" s="272" t="s">
        <v>1215</v>
      </c>
      <c r="H63" s="364" t="str">
        <f t="shared" si="0"/>
        <v>Data salah</v>
      </c>
      <c r="I63" s="255"/>
      <c r="J63" s="322" t="str">
        <f t="shared" si="1"/>
        <v>isian data belum sesuai</v>
      </c>
      <c r="L63" s="303"/>
    </row>
    <row r="64" spans="4:12" s="211" customFormat="1" ht="32.25" customHeight="1" x14ac:dyDescent="0.2">
      <c r="D64" s="207"/>
      <c r="E64" s="207" t="s">
        <v>9</v>
      </c>
      <c r="F64" s="207" t="s">
        <v>1351</v>
      </c>
      <c r="G64" s="272" t="s">
        <v>1215</v>
      </c>
      <c r="H64" s="364" t="str">
        <f t="shared" si="0"/>
        <v>Data salah</v>
      </c>
      <c r="I64" s="255"/>
      <c r="J64" s="322" t="str">
        <f t="shared" si="1"/>
        <v>isian data belum sesuai</v>
      </c>
      <c r="L64" s="303"/>
    </row>
    <row r="65" spans="3:12" s="211" customFormat="1" ht="40.5" customHeight="1" x14ac:dyDescent="0.2">
      <c r="D65" s="207" t="s">
        <v>37</v>
      </c>
      <c r="E65" s="446" t="s">
        <v>984</v>
      </c>
      <c r="F65" s="446"/>
      <c r="G65" s="272" t="s">
        <v>1215</v>
      </c>
      <c r="H65" s="364" t="str">
        <f t="shared" si="0"/>
        <v>Data salah</v>
      </c>
      <c r="I65" s="255"/>
      <c r="J65" s="322" t="str">
        <f t="shared" si="1"/>
        <v>isian data belum sesuai</v>
      </c>
      <c r="L65" s="303"/>
    </row>
    <row r="66" spans="3:12" s="211" customFormat="1" ht="40.5" customHeight="1" x14ac:dyDescent="0.2">
      <c r="D66" s="207" t="s">
        <v>39</v>
      </c>
      <c r="E66" s="446" t="s">
        <v>985</v>
      </c>
      <c r="F66" s="446"/>
      <c r="G66" s="272" t="s">
        <v>1215</v>
      </c>
      <c r="H66" s="364" t="str">
        <f t="shared" si="0"/>
        <v>Data salah</v>
      </c>
      <c r="I66" s="255"/>
      <c r="J66" s="322" t="str">
        <f t="shared" si="1"/>
        <v>isian data belum sesuai</v>
      </c>
      <c r="L66" s="303"/>
    </row>
    <row r="67" spans="3:12" s="211" customFormat="1" ht="40.5" customHeight="1" x14ac:dyDescent="0.2">
      <c r="D67" s="207" t="s">
        <v>41</v>
      </c>
      <c r="E67" s="446" t="s">
        <v>986</v>
      </c>
      <c r="F67" s="446"/>
      <c r="G67" s="272" t="s">
        <v>1215</v>
      </c>
      <c r="H67" s="364" t="str">
        <f t="shared" si="0"/>
        <v>Data salah</v>
      </c>
      <c r="I67" s="255"/>
      <c r="J67" s="322" t="str">
        <f t="shared" si="1"/>
        <v>isian data belum sesuai</v>
      </c>
      <c r="L67" s="303"/>
    </row>
    <row r="68" spans="3:12" s="211" customFormat="1" ht="40.5" customHeight="1" x14ac:dyDescent="0.2">
      <c r="D68" s="207" t="s">
        <v>144</v>
      </c>
      <c r="E68" s="446" t="s">
        <v>987</v>
      </c>
      <c r="F68" s="446"/>
      <c r="G68" s="272" t="s">
        <v>1215</v>
      </c>
      <c r="H68" s="364" t="str">
        <f t="shared" si="0"/>
        <v>Data salah</v>
      </c>
      <c r="I68" s="255"/>
      <c r="J68" s="322" t="str">
        <f t="shared" si="1"/>
        <v>isian data belum sesuai</v>
      </c>
      <c r="L68" s="303"/>
    </row>
    <row r="69" spans="3:12" s="211" customFormat="1" ht="17.25" customHeight="1" x14ac:dyDescent="0.2">
      <c r="C69" s="282" t="s">
        <v>356</v>
      </c>
      <c r="D69" s="282" t="s">
        <v>783</v>
      </c>
      <c r="E69" s="207"/>
      <c r="F69" s="207"/>
      <c r="G69" s="294"/>
      <c r="H69" s="366"/>
      <c r="I69" s="357"/>
      <c r="J69" s="326"/>
      <c r="L69" s="303"/>
    </row>
    <row r="70" spans="3:12" s="211" customFormat="1" ht="36.75" customHeight="1" x14ac:dyDescent="0.2">
      <c r="D70" s="207" t="s">
        <v>28</v>
      </c>
      <c r="E70" s="446" t="s">
        <v>1584</v>
      </c>
      <c r="F70" s="446"/>
      <c r="G70" s="272" t="s">
        <v>1215</v>
      </c>
      <c r="H70" s="364" t="str">
        <f>IFERROR(VLOOKUP(G70,YaTidak,3,0),"Data salah")</f>
        <v>Data salah</v>
      </c>
      <c r="I70" s="255"/>
      <c r="J70" s="322" t="str">
        <f>IFERROR(VLOOKUP(G70,YaTidak,2,0),"isian data belum sesuai")</f>
        <v>isian data belum sesuai</v>
      </c>
      <c r="L70" s="303"/>
    </row>
    <row r="71" spans="3:12" s="211" customFormat="1" ht="36.75" customHeight="1" x14ac:dyDescent="0.2">
      <c r="D71" s="207" t="s">
        <v>21</v>
      </c>
      <c r="E71" s="446" t="s">
        <v>1516</v>
      </c>
      <c r="F71" s="446"/>
      <c r="G71" s="272" t="s">
        <v>1215</v>
      </c>
      <c r="H71" s="364" t="str">
        <f>IFERROR(VLOOKUP(G71,YaTidak,3,0),"Data salah")</f>
        <v>Data salah</v>
      </c>
      <c r="I71" s="255"/>
      <c r="J71" s="322" t="str">
        <f>IFERROR(VLOOKUP(G71,YaTidak,2,0),"isian data belum sesuai")</f>
        <v>isian data belum sesuai</v>
      </c>
      <c r="L71" s="303"/>
    </row>
    <row r="72" spans="3:12" s="211" customFormat="1" x14ac:dyDescent="0.2">
      <c r="D72" s="207" t="s">
        <v>22</v>
      </c>
      <c r="E72" s="207" t="s">
        <v>784</v>
      </c>
      <c r="F72" s="207"/>
      <c r="G72" s="294"/>
      <c r="H72" s="366"/>
      <c r="I72" s="357"/>
      <c r="J72" s="326"/>
      <c r="L72" s="303"/>
    </row>
    <row r="73" spans="3:12" s="211" customFormat="1" ht="36" customHeight="1" x14ac:dyDescent="0.2">
      <c r="D73" s="207"/>
      <c r="E73" s="207" t="s">
        <v>121</v>
      </c>
      <c r="F73" s="207" t="s">
        <v>990</v>
      </c>
      <c r="G73" s="272" t="s">
        <v>1215</v>
      </c>
      <c r="H73" s="364" t="str">
        <f t="shared" ref="H73:H84" si="2">IFERROR(VLOOKUP(G73,YaTidak,3,0),"Data salah")</f>
        <v>Data salah</v>
      </c>
      <c r="I73" s="255"/>
      <c r="J73" s="322" t="str">
        <f t="shared" ref="J73:J84" si="3">IFERROR(VLOOKUP(G73,YaTidak,2,0),"isian data belum sesuai")</f>
        <v>isian data belum sesuai</v>
      </c>
      <c r="L73" s="303"/>
    </row>
    <row r="74" spans="3:12" s="211" customFormat="1" ht="36" customHeight="1" x14ac:dyDescent="0.2">
      <c r="D74" s="207"/>
      <c r="E74" s="207" t="s">
        <v>123</v>
      </c>
      <c r="F74" s="207" t="s">
        <v>991</v>
      </c>
      <c r="G74" s="272" t="s">
        <v>1446</v>
      </c>
      <c r="H74" s="364" t="str">
        <f t="shared" si="2"/>
        <v>Data salah</v>
      </c>
      <c r="I74" s="255"/>
      <c r="J74" s="322" t="str">
        <f t="shared" si="3"/>
        <v>isian data belum sesuai</v>
      </c>
      <c r="L74" s="303"/>
    </row>
    <row r="75" spans="3:12" s="211" customFormat="1" ht="36" customHeight="1" x14ac:dyDescent="0.2">
      <c r="D75" s="207"/>
      <c r="E75" s="207" t="s">
        <v>125</v>
      </c>
      <c r="F75" s="207" t="s">
        <v>992</v>
      </c>
      <c r="G75" s="272"/>
      <c r="H75" s="364" t="str">
        <f t="shared" si="2"/>
        <v>Data salah</v>
      </c>
      <c r="I75" s="255"/>
      <c r="J75" s="322" t="str">
        <f t="shared" si="3"/>
        <v>isian data belum sesuai</v>
      </c>
      <c r="L75" s="303"/>
    </row>
    <row r="76" spans="3:12" s="211" customFormat="1" ht="36" customHeight="1" x14ac:dyDescent="0.2">
      <c r="D76" s="207"/>
      <c r="E76" s="207" t="s">
        <v>124</v>
      </c>
      <c r="F76" s="207" t="s">
        <v>993</v>
      </c>
      <c r="G76" s="272"/>
      <c r="H76" s="364" t="str">
        <f t="shared" si="2"/>
        <v>Data salah</v>
      </c>
      <c r="I76" s="255"/>
      <c r="J76" s="322" t="str">
        <f t="shared" si="3"/>
        <v>isian data belum sesuai</v>
      </c>
      <c r="L76" s="303"/>
    </row>
    <row r="77" spans="3:12" s="211" customFormat="1" ht="36" customHeight="1" x14ac:dyDescent="0.2">
      <c r="D77" s="207"/>
      <c r="E77" s="207" t="s">
        <v>122</v>
      </c>
      <c r="F77" s="207" t="s">
        <v>994</v>
      </c>
      <c r="G77" s="272"/>
      <c r="H77" s="364" t="str">
        <f t="shared" si="2"/>
        <v>Data salah</v>
      </c>
      <c r="I77" s="255"/>
      <c r="J77" s="322" t="str">
        <f t="shared" si="3"/>
        <v>isian data belum sesuai</v>
      </c>
      <c r="L77" s="303"/>
    </row>
    <row r="78" spans="3:12" s="211" customFormat="1" ht="36" customHeight="1" x14ac:dyDescent="0.2">
      <c r="D78" s="207"/>
      <c r="E78" s="207" t="s">
        <v>126</v>
      </c>
      <c r="F78" s="207" t="s">
        <v>995</v>
      </c>
      <c r="G78" s="272"/>
      <c r="H78" s="364" t="str">
        <f t="shared" si="2"/>
        <v>Data salah</v>
      </c>
      <c r="I78" s="255"/>
      <c r="J78" s="322" t="str">
        <f t="shared" si="3"/>
        <v>isian data belum sesuai</v>
      </c>
      <c r="L78" s="303"/>
    </row>
    <row r="79" spans="3:12" s="211" customFormat="1" ht="36" customHeight="1" x14ac:dyDescent="0.2">
      <c r="D79" s="207"/>
      <c r="E79" s="207" t="s">
        <v>347</v>
      </c>
      <c r="F79" s="207" t="s">
        <v>996</v>
      </c>
      <c r="G79" s="272"/>
      <c r="H79" s="364" t="str">
        <f t="shared" si="2"/>
        <v>Data salah</v>
      </c>
      <c r="I79" s="255"/>
      <c r="J79" s="322" t="str">
        <f t="shared" si="3"/>
        <v>isian data belum sesuai</v>
      </c>
      <c r="L79" s="303"/>
    </row>
    <row r="80" spans="3:12" s="211" customFormat="1" ht="36" customHeight="1" x14ac:dyDescent="0.2">
      <c r="D80" s="207"/>
      <c r="E80" s="207" t="s">
        <v>349</v>
      </c>
      <c r="F80" s="207" t="s">
        <v>997</v>
      </c>
      <c r="G80" s="272"/>
      <c r="H80" s="364" t="str">
        <f t="shared" si="2"/>
        <v>Data salah</v>
      </c>
      <c r="I80" s="255"/>
      <c r="J80" s="322" t="str">
        <f t="shared" si="3"/>
        <v>isian data belum sesuai</v>
      </c>
      <c r="L80" s="303"/>
    </row>
    <row r="81" spans="4:12" s="211" customFormat="1" ht="33" customHeight="1" x14ac:dyDescent="0.2">
      <c r="D81" s="207" t="s">
        <v>24</v>
      </c>
      <c r="E81" s="446" t="s">
        <v>998</v>
      </c>
      <c r="F81" s="446"/>
      <c r="G81" s="272"/>
      <c r="H81" s="364" t="str">
        <f t="shared" si="2"/>
        <v>Data salah</v>
      </c>
      <c r="I81" s="255"/>
      <c r="J81" s="322" t="str">
        <f t="shared" si="3"/>
        <v>isian data belum sesuai</v>
      </c>
      <c r="L81" s="303"/>
    </row>
    <row r="82" spans="4:12" s="211" customFormat="1" ht="33" customHeight="1" x14ac:dyDescent="0.2">
      <c r="D82" s="207" t="s">
        <v>33</v>
      </c>
      <c r="E82" s="446" t="s">
        <v>999</v>
      </c>
      <c r="F82" s="446"/>
      <c r="G82" s="272"/>
      <c r="H82" s="364" t="str">
        <f t="shared" si="2"/>
        <v>Data salah</v>
      </c>
      <c r="I82" s="255"/>
      <c r="J82" s="322" t="str">
        <f t="shared" si="3"/>
        <v>isian data belum sesuai</v>
      </c>
      <c r="L82" s="303"/>
    </row>
    <row r="83" spans="4:12" s="211" customFormat="1" ht="33" customHeight="1" x14ac:dyDescent="0.2">
      <c r="D83" s="207" t="s">
        <v>35</v>
      </c>
      <c r="E83" s="446" t="s">
        <v>1254</v>
      </c>
      <c r="F83" s="446"/>
      <c r="G83" s="272"/>
      <c r="H83" s="364" t="str">
        <f t="shared" si="2"/>
        <v>Data salah</v>
      </c>
      <c r="I83" s="255"/>
      <c r="J83" s="322" t="str">
        <f t="shared" si="3"/>
        <v>isian data belum sesuai</v>
      </c>
      <c r="L83" s="303"/>
    </row>
    <row r="84" spans="4:12" s="211" customFormat="1" ht="33" customHeight="1" x14ac:dyDescent="0.2">
      <c r="D84" s="207" t="s">
        <v>37</v>
      </c>
      <c r="E84" s="446" t="s">
        <v>1001</v>
      </c>
      <c r="F84" s="446"/>
      <c r="G84" s="272"/>
      <c r="H84" s="364" t="str">
        <f t="shared" si="2"/>
        <v>Data salah</v>
      </c>
      <c r="I84" s="255"/>
      <c r="J84" s="322" t="str">
        <f t="shared" si="3"/>
        <v>isian data belum sesuai</v>
      </c>
      <c r="L84" s="303"/>
    </row>
    <row r="85" spans="4:12" s="211" customFormat="1" ht="33" customHeight="1" x14ac:dyDescent="0.2">
      <c r="D85" s="207" t="s">
        <v>39</v>
      </c>
      <c r="E85" s="446" t="s">
        <v>1430</v>
      </c>
      <c r="F85" s="446"/>
      <c r="G85" s="272" t="s">
        <v>1215</v>
      </c>
      <c r="H85" s="364" t="str">
        <f>IFERROR(VLOOKUP($G85,skala3,3,0),"Data salah")</f>
        <v>Data salah</v>
      </c>
      <c r="I85" s="255"/>
      <c r="J85" s="322" t="str">
        <f>IFERROR(VLOOKUP(G85,skala3,2,0),"isian data belum sesuai")</f>
        <v>isian data belum sesuai</v>
      </c>
      <c r="L85" s="303"/>
    </row>
    <row r="86" spans="4:12" s="211" customFormat="1" ht="33" customHeight="1" x14ac:dyDescent="0.2">
      <c r="D86" s="207" t="s">
        <v>41</v>
      </c>
      <c r="E86" s="207" t="s">
        <v>1226</v>
      </c>
      <c r="F86" s="207"/>
      <c r="G86" s="272" t="s">
        <v>1215</v>
      </c>
      <c r="H86" s="364" t="str">
        <f>IFERROR(VLOOKUP(G86,YaTidak,3,0),"Data salah")</f>
        <v>Data salah</v>
      </c>
      <c r="I86" s="255"/>
      <c r="J86" s="322" t="str">
        <f>IFERROR(VLOOKUP(G86,YaTidak,2,0),"isian data belum sesuai")</f>
        <v>isian data belum sesuai</v>
      </c>
      <c r="L86" s="303"/>
    </row>
    <row r="87" spans="4:12" s="211" customFormat="1" ht="33" customHeight="1" x14ac:dyDescent="0.2">
      <c r="D87" s="207" t="s">
        <v>144</v>
      </c>
      <c r="E87" s="446" t="s">
        <v>1354</v>
      </c>
      <c r="F87" s="447"/>
      <c r="G87" s="272" t="s">
        <v>1215</v>
      </c>
      <c r="H87" s="364" t="str">
        <f>IFERROR(VLOOKUP(G87,YaTidak,3,0),"Data salah")</f>
        <v>Data salah</v>
      </c>
      <c r="I87" s="255"/>
      <c r="J87" s="322" t="str">
        <f>IFERROR(VLOOKUP(G87,YaTidak,2,0),"isian data belum sesuai")</f>
        <v>isian data belum sesuai</v>
      </c>
      <c r="L87" s="303"/>
    </row>
    <row r="88" spans="4:12" s="211" customFormat="1" x14ac:dyDescent="0.2">
      <c r="D88" s="207" t="s">
        <v>145</v>
      </c>
      <c r="E88" s="446" t="s">
        <v>1606</v>
      </c>
      <c r="F88" s="487"/>
      <c r="G88" s="301"/>
      <c r="H88" s="367"/>
      <c r="I88" s="357"/>
      <c r="J88" s="379"/>
      <c r="L88" s="303"/>
    </row>
    <row r="89" spans="4:12" s="211" customFormat="1" ht="29.25" customHeight="1" x14ac:dyDescent="0.2">
      <c r="D89" s="207"/>
      <c r="E89" s="207" t="s">
        <v>121</v>
      </c>
      <c r="F89" s="207" t="s">
        <v>1355</v>
      </c>
      <c r="G89" s="272" t="s">
        <v>1215</v>
      </c>
      <c r="H89" s="364" t="str">
        <f>IFERROR(VLOOKUP(G89,YaTidak,3,0),"Data salah")</f>
        <v>Data salah</v>
      </c>
      <c r="I89" s="255"/>
      <c r="J89" s="322" t="str">
        <f>IFERROR(VLOOKUP(G89,YaTidak,2,0),"isian data belum sesuai")</f>
        <v>isian data belum sesuai</v>
      </c>
      <c r="L89" s="303"/>
    </row>
    <row r="90" spans="4:12" s="211" customFormat="1" ht="29.25" customHeight="1" x14ac:dyDescent="0.2">
      <c r="D90" s="207"/>
      <c r="E90" s="207" t="s">
        <v>123</v>
      </c>
      <c r="F90" s="207" t="s">
        <v>1356</v>
      </c>
      <c r="G90" s="272" t="s">
        <v>1215</v>
      </c>
      <c r="H90" s="364" t="str">
        <f>IFERROR(VLOOKUP(G90,YaTidak,3,0),"Data salah")</f>
        <v>Data salah</v>
      </c>
      <c r="I90" s="255"/>
      <c r="J90" s="322" t="str">
        <f>IFERROR(VLOOKUP(G90,YaTidak,2,0),"isian data belum sesuai")</f>
        <v>isian data belum sesuai</v>
      </c>
      <c r="L90" s="303"/>
    </row>
    <row r="91" spans="4:12" s="211" customFormat="1" x14ac:dyDescent="0.2">
      <c r="D91" s="207" t="s">
        <v>150</v>
      </c>
      <c r="E91" s="446" t="s">
        <v>1357</v>
      </c>
      <c r="F91" s="487"/>
      <c r="G91" s="301"/>
      <c r="H91" s="367"/>
      <c r="I91" s="357"/>
      <c r="J91" s="326"/>
      <c r="L91" s="303"/>
    </row>
    <row r="92" spans="4:12" s="211" customFormat="1" ht="28.5" customHeight="1" x14ac:dyDescent="0.2">
      <c r="D92" s="207"/>
      <c r="E92" s="207" t="s">
        <v>121</v>
      </c>
      <c r="F92" s="207" t="s">
        <v>1358</v>
      </c>
      <c r="G92" s="272" t="s">
        <v>1215</v>
      </c>
      <c r="H92" s="364" t="str">
        <f>IFERROR(VLOOKUP(G92,YaTidak,3,0),"Data salah")</f>
        <v>Data salah</v>
      </c>
      <c r="I92" s="255"/>
      <c r="J92" s="322" t="str">
        <f>IFERROR(VLOOKUP(G92,YaTidak,2,0),"isian data belum sesuai")</f>
        <v>isian data belum sesuai</v>
      </c>
      <c r="L92" s="303"/>
    </row>
    <row r="93" spans="4:12" s="211" customFormat="1" ht="28.5" customHeight="1" x14ac:dyDescent="0.2">
      <c r="D93" s="207"/>
      <c r="E93" s="207" t="s">
        <v>123</v>
      </c>
      <c r="F93" s="207" t="s">
        <v>1359</v>
      </c>
      <c r="G93" s="272" t="s">
        <v>1215</v>
      </c>
      <c r="H93" s="364" t="str">
        <f>IFERROR(VLOOKUP(G93,YaTidak,3,0),"Data salah")</f>
        <v>Data salah</v>
      </c>
      <c r="I93" s="255"/>
      <c r="J93" s="322" t="str">
        <f>IFERROR(VLOOKUP(G93,YaTidak,2,0),"isian data belum sesuai")</f>
        <v>isian data belum sesuai</v>
      </c>
      <c r="L93" s="303"/>
    </row>
    <row r="94" spans="4:12" s="211" customFormat="1" ht="28.5" customHeight="1" x14ac:dyDescent="0.2">
      <c r="D94" s="207"/>
      <c r="E94" s="207" t="s">
        <v>125</v>
      </c>
      <c r="F94" s="207" t="s">
        <v>1360</v>
      </c>
      <c r="G94" s="272" t="s">
        <v>1215</v>
      </c>
      <c r="H94" s="364" t="str">
        <f>IFERROR(VLOOKUP(G94,YaTidak,3,0),"Data salah")</f>
        <v>Data salah</v>
      </c>
      <c r="I94" s="255"/>
      <c r="J94" s="322" t="str">
        <f>IFERROR(VLOOKUP(G94,YaTidak,2,0),"isian data belum sesuai")</f>
        <v>isian data belum sesuai</v>
      </c>
      <c r="L94" s="303"/>
    </row>
    <row r="95" spans="4:12" s="211" customFormat="1" ht="28.5" customHeight="1" x14ac:dyDescent="0.2">
      <c r="D95" s="207"/>
      <c r="E95" s="207" t="s">
        <v>124</v>
      </c>
      <c r="F95" s="207" t="s">
        <v>1361</v>
      </c>
      <c r="G95" s="272" t="s">
        <v>1215</v>
      </c>
      <c r="H95" s="364" t="str">
        <f>IFERROR(VLOOKUP(G95,YaTidak,3,0),"Data salah")</f>
        <v>Data salah</v>
      </c>
      <c r="I95" s="255"/>
      <c r="J95" s="322" t="str">
        <f>IFERROR(VLOOKUP(G95,YaTidak,2,0),"isian data belum sesuai")</f>
        <v>isian data belum sesuai</v>
      </c>
      <c r="L95" s="303"/>
    </row>
    <row r="96" spans="4:12" s="211" customFormat="1" x14ac:dyDescent="0.2">
      <c r="D96" s="207"/>
      <c r="E96" s="207"/>
      <c r="F96" s="355" t="s">
        <v>44</v>
      </c>
      <c r="G96" s="356"/>
      <c r="H96" s="364"/>
      <c r="I96" s="357"/>
      <c r="J96" s="326" t="e">
        <f>AVERAGE(J41:J95)</f>
        <v>#DIV/0!</v>
      </c>
      <c r="L96" s="303"/>
    </row>
    <row r="97" spans="2:12" s="211" customFormat="1" ht="23.25" customHeight="1" x14ac:dyDescent="0.25">
      <c r="B97" s="314" t="s">
        <v>1202</v>
      </c>
      <c r="C97" s="352"/>
      <c r="D97" s="271"/>
      <c r="E97" s="271"/>
      <c r="F97" s="271"/>
      <c r="G97" s="353"/>
      <c r="H97" s="364"/>
      <c r="J97" s="326"/>
      <c r="K97" s="303"/>
    </row>
    <row r="98" spans="2:12" s="211" customFormat="1" ht="16.5" customHeight="1" x14ac:dyDescent="0.25">
      <c r="C98" s="278" t="s">
        <v>7</v>
      </c>
      <c r="D98" s="282" t="s">
        <v>1573</v>
      </c>
      <c r="E98" s="207"/>
      <c r="F98" s="207"/>
      <c r="G98" s="354"/>
      <c r="H98" s="367"/>
      <c r="I98" s="357"/>
      <c r="J98" s="326"/>
      <c r="L98" s="303"/>
    </row>
    <row r="99" spans="2:12" s="211" customFormat="1" ht="36.75" customHeight="1" x14ac:dyDescent="0.2">
      <c r="D99" s="207" t="s">
        <v>28</v>
      </c>
      <c r="E99" s="446" t="s">
        <v>1585</v>
      </c>
      <c r="F99" s="446"/>
      <c r="G99" s="272" t="s">
        <v>1215</v>
      </c>
      <c r="H99" s="364" t="str">
        <f>IFERROR(VLOOKUP(G99,YaTidak,3,0),"Data salah")</f>
        <v>Data salah</v>
      </c>
      <c r="I99" s="255"/>
      <c r="J99" s="322" t="str">
        <f>IFERROR(VLOOKUP(G99,YaTidak,2,0),"isian data belum sesuai")</f>
        <v>isian data belum sesuai</v>
      </c>
      <c r="L99" s="303"/>
    </row>
    <row r="100" spans="2:12" s="211" customFormat="1" ht="36.75" customHeight="1" x14ac:dyDescent="0.2">
      <c r="D100" s="207" t="s">
        <v>21</v>
      </c>
      <c r="E100" s="446" t="s">
        <v>1574</v>
      </c>
      <c r="F100" s="446"/>
      <c r="G100" s="272" t="s">
        <v>1215</v>
      </c>
      <c r="H100" s="364" t="str">
        <f>IFERROR(VLOOKUP(G100,YaTidak,3,0),"Data salah")</f>
        <v>Data salah</v>
      </c>
      <c r="I100" s="255"/>
      <c r="J100" s="322" t="str">
        <f>IFERROR(VLOOKUP(G100,YaTidak,2,0),"isian data belum sesuai")</f>
        <v>isian data belum sesuai</v>
      </c>
      <c r="L100" s="303"/>
    </row>
    <row r="101" spans="2:12" s="211" customFormat="1" ht="36.75" customHeight="1" x14ac:dyDescent="0.2">
      <c r="D101" s="207" t="s">
        <v>22</v>
      </c>
      <c r="E101" s="446" t="s">
        <v>1575</v>
      </c>
      <c r="F101" s="446"/>
      <c r="G101" s="272"/>
      <c r="H101" s="364" t="str">
        <f>IFERROR(VLOOKUP(G101,YaTidak,3,0),"Data salah")</f>
        <v>Data salah</v>
      </c>
      <c r="I101" s="255"/>
      <c r="J101" s="322" t="str">
        <f>IFERROR(VLOOKUP(G101,YaTidak,2,0),"isian data belum sesuai")</f>
        <v>isian data belum sesuai</v>
      </c>
      <c r="L101" s="303"/>
    </row>
    <row r="102" spans="2:12" s="211" customFormat="1" ht="17.25" customHeight="1" x14ac:dyDescent="0.25">
      <c r="C102" s="278" t="s">
        <v>9</v>
      </c>
      <c r="D102" s="282" t="s">
        <v>1433</v>
      </c>
      <c r="E102" s="207"/>
      <c r="F102" s="207"/>
      <c r="G102" s="294"/>
      <c r="H102" s="367"/>
      <c r="I102" s="357"/>
      <c r="J102" s="326"/>
      <c r="L102" s="303"/>
    </row>
    <row r="103" spans="2:12" s="211" customFormat="1" ht="34.5" customHeight="1" x14ac:dyDescent="0.2">
      <c r="D103" s="207" t="s">
        <v>28</v>
      </c>
      <c r="E103" s="207" t="s">
        <v>1434</v>
      </c>
      <c r="F103" s="207"/>
      <c r="G103" s="272"/>
      <c r="H103" s="364" t="str">
        <f>IFERROR(VLOOKUP(G103,YaTidak,3,0),"Data salah")</f>
        <v>Data salah</v>
      </c>
      <c r="I103" s="255"/>
      <c r="J103" s="322" t="str">
        <f>IFERROR(VLOOKUP(G103,YaTidak,2,0),"isian data belum sesuai")</f>
        <v>isian data belum sesuai</v>
      </c>
      <c r="L103" s="303"/>
    </row>
    <row r="104" spans="2:12" s="211" customFormat="1" ht="34.5" customHeight="1" x14ac:dyDescent="0.2">
      <c r="D104" s="207" t="s">
        <v>21</v>
      </c>
      <c r="E104" s="207" t="s">
        <v>1435</v>
      </c>
      <c r="F104" s="207"/>
      <c r="G104" s="294"/>
      <c r="H104" s="364"/>
      <c r="I104" s="357"/>
      <c r="J104" s="326"/>
      <c r="L104" s="303"/>
    </row>
    <row r="105" spans="2:12" s="211" customFormat="1" ht="34.5" customHeight="1" x14ac:dyDescent="0.2">
      <c r="D105" s="207"/>
      <c r="E105" s="207" t="s">
        <v>121</v>
      </c>
      <c r="F105" s="207" t="s">
        <v>1131</v>
      </c>
      <c r="G105" s="272"/>
      <c r="H105" s="364" t="str">
        <f>IFERROR(VLOOKUP(G105,YaTidak,3,0),"Data salah")</f>
        <v>Data salah</v>
      </c>
      <c r="I105" s="255"/>
      <c r="J105" s="322" t="str">
        <f>IFERROR(VLOOKUP(G105,YaTidak,2,0),"isian data belum sesuai")</f>
        <v>isian data belum sesuai</v>
      </c>
      <c r="L105" s="303"/>
    </row>
    <row r="106" spans="2:12" s="211" customFormat="1" ht="34.5" customHeight="1" x14ac:dyDescent="0.2">
      <c r="D106" s="207"/>
      <c r="E106" s="207" t="s">
        <v>123</v>
      </c>
      <c r="F106" s="207" t="s">
        <v>1132</v>
      </c>
      <c r="G106" s="272"/>
      <c r="H106" s="364" t="str">
        <f>IFERROR(VLOOKUP(G106,YaTidak,3,0),"Data salah")</f>
        <v>Data salah</v>
      </c>
      <c r="I106" s="255"/>
      <c r="J106" s="322" t="str">
        <f>IFERROR(VLOOKUP(G106,YaTidak,2,0),"isian data belum sesuai")</f>
        <v>isian data belum sesuai</v>
      </c>
      <c r="L106" s="303"/>
    </row>
    <row r="107" spans="2:12" s="211" customFormat="1" ht="34.5" customHeight="1" x14ac:dyDescent="0.2">
      <c r="D107" s="207"/>
      <c r="E107" s="207" t="s">
        <v>125</v>
      </c>
      <c r="F107" s="207" t="s">
        <v>1133</v>
      </c>
      <c r="G107" s="272"/>
      <c r="H107" s="364" t="str">
        <f>IFERROR(VLOOKUP(G107,YaTidak,3,0),"Data salah")</f>
        <v>Data salah</v>
      </c>
      <c r="I107" s="255"/>
      <c r="J107" s="322" t="str">
        <f>IFERROR(VLOOKUP(G107,YaTidak,2,0),"isian data belum sesuai")</f>
        <v>isian data belum sesuai</v>
      </c>
      <c r="L107" s="303"/>
    </row>
    <row r="108" spans="2:12" s="211" customFormat="1" ht="34.5" customHeight="1" x14ac:dyDescent="0.2">
      <c r="D108" s="207"/>
      <c r="E108" s="207" t="s">
        <v>124</v>
      </c>
      <c r="F108" s="207" t="s">
        <v>1134</v>
      </c>
      <c r="G108" s="272"/>
      <c r="H108" s="364" t="str">
        <f>IFERROR(VLOOKUP(G108,YaTidak,3,0),"Data salah")</f>
        <v>Data salah</v>
      </c>
      <c r="I108" s="255"/>
      <c r="J108" s="322" t="str">
        <f>IFERROR(VLOOKUP(G108,YaTidak,2,0),"isian data belum sesuai")</f>
        <v>isian data belum sesuai</v>
      </c>
      <c r="L108" s="303"/>
    </row>
    <row r="109" spans="2:12" s="211" customFormat="1" ht="34.5" customHeight="1" x14ac:dyDescent="0.2">
      <c r="D109" s="207" t="s">
        <v>22</v>
      </c>
      <c r="E109" s="207" t="s">
        <v>1432</v>
      </c>
      <c r="F109" s="207"/>
      <c r="G109" s="272"/>
      <c r="H109" s="364" t="str">
        <f>IFERROR(VLOOKUP(G109,YaTidak,3,0),"Data salah")</f>
        <v>Data salah</v>
      </c>
      <c r="I109" s="255"/>
      <c r="J109" s="322" t="str">
        <f>IFERROR(VLOOKUP(G109,YaTidak,2,0),"isian data belum sesuai")</f>
        <v>isian data belum sesuai</v>
      </c>
      <c r="L109" s="303"/>
    </row>
    <row r="110" spans="2:12" s="211" customFormat="1" x14ac:dyDescent="0.2">
      <c r="D110" s="207" t="s">
        <v>24</v>
      </c>
      <c r="E110" s="207" t="s">
        <v>1431</v>
      </c>
      <c r="F110" s="207"/>
      <c r="G110" s="294"/>
      <c r="H110" s="367"/>
      <c r="I110" s="357"/>
      <c r="J110" s="326"/>
      <c r="L110" s="303"/>
    </row>
    <row r="111" spans="2:12" s="211" customFormat="1" ht="27" customHeight="1" x14ac:dyDescent="0.2">
      <c r="D111" s="207"/>
      <c r="E111" s="207" t="s">
        <v>121</v>
      </c>
      <c r="F111" s="207" t="s">
        <v>1136</v>
      </c>
      <c r="G111" s="272"/>
      <c r="H111" s="364" t="str">
        <f>IFERROR(VLOOKUP(G111,YaTidak,3,0),"Data salah")</f>
        <v>Data salah</v>
      </c>
      <c r="I111" s="255"/>
      <c r="J111" s="322" t="str">
        <f>IFERROR(VLOOKUP(G111,YaTidak,2,0),"isian data belum sesuai")</f>
        <v>isian data belum sesuai</v>
      </c>
      <c r="L111" s="303"/>
    </row>
    <row r="112" spans="2:12" s="211" customFormat="1" ht="27" customHeight="1" x14ac:dyDescent="0.2">
      <c r="D112" s="207"/>
      <c r="E112" s="207" t="s">
        <v>123</v>
      </c>
      <c r="F112" s="207" t="s">
        <v>1137</v>
      </c>
      <c r="G112" s="272"/>
      <c r="H112" s="364" t="str">
        <f>IFERROR(VLOOKUP(G112,YaTidak,3,0),"Data salah")</f>
        <v>Data salah</v>
      </c>
      <c r="I112" s="255"/>
      <c r="J112" s="322" t="str">
        <f>IFERROR(VLOOKUP(G112,YaTidak,2,0),"isian data belum sesuai")</f>
        <v>isian data belum sesuai</v>
      </c>
      <c r="L112" s="303"/>
    </row>
    <row r="113" spans="3:12" s="211" customFormat="1" ht="27" customHeight="1" x14ac:dyDescent="0.2">
      <c r="D113" s="207"/>
      <c r="E113" s="207" t="s">
        <v>125</v>
      </c>
      <c r="F113" s="207" t="s">
        <v>1138</v>
      </c>
      <c r="G113" s="272"/>
      <c r="H113" s="364" t="str">
        <f>IFERROR(VLOOKUP(G113,YaTidak,3,0),"Data salah")</f>
        <v>Data salah</v>
      </c>
      <c r="I113" s="255"/>
      <c r="J113" s="322" t="str">
        <f>IFERROR(VLOOKUP(G113,YaTidak,2,0),"isian data belum sesuai")</f>
        <v>isian data belum sesuai</v>
      </c>
      <c r="L113" s="303"/>
    </row>
    <row r="114" spans="3:12" s="211" customFormat="1" ht="27" customHeight="1" x14ac:dyDescent="0.2">
      <c r="D114" s="207"/>
      <c r="E114" s="207" t="s">
        <v>124</v>
      </c>
      <c r="F114" s="207" t="s">
        <v>1253</v>
      </c>
      <c r="G114" s="272"/>
      <c r="H114" s="364" t="str">
        <f>IFERROR(VLOOKUP(G114,YaTidak,3,0),"Data salah")</f>
        <v>Data salah</v>
      </c>
      <c r="I114" s="255"/>
      <c r="J114" s="322" t="str">
        <f>IFERROR(VLOOKUP(G114,YaTidak,2,0),"isian data belum sesuai")</f>
        <v>isian data belum sesuai</v>
      </c>
      <c r="L114" s="303"/>
    </row>
    <row r="115" spans="3:12" s="211" customFormat="1" ht="50.25" customHeight="1" x14ac:dyDescent="0.2">
      <c r="D115" s="207" t="s">
        <v>33</v>
      </c>
      <c r="E115" s="446" t="s">
        <v>1443</v>
      </c>
      <c r="F115" s="446"/>
      <c r="G115" s="272" t="s">
        <v>1215</v>
      </c>
      <c r="H115" s="364" t="str">
        <f>IFERROR(VLOOKUP($G115,skala4,3,0),"Data salah")</f>
        <v>Data salah</v>
      </c>
      <c r="I115" s="255"/>
      <c r="J115" s="322" t="str">
        <f>IFERROR(VLOOKUP(G115,skala4,2,0),"isian data belum sesuai")</f>
        <v>isian data belum sesuai</v>
      </c>
      <c r="L115" s="303"/>
    </row>
    <row r="116" spans="3:12" s="211" customFormat="1" ht="15.75" customHeight="1" x14ac:dyDescent="0.25">
      <c r="C116" s="278" t="s">
        <v>53</v>
      </c>
      <c r="D116" s="282" t="s">
        <v>808</v>
      </c>
      <c r="E116" s="207"/>
      <c r="F116" s="207"/>
      <c r="G116" s="294"/>
      <c r="H116" s="367"/>
      <c r="I116" s="357"/>
      <c r="J116" s="326"/>
      <c r="L116" s="303"/>
    </row>
    <row r="117" spans="3:12" s="211" customFormat="1" ht="40.5" customHeight="1" x14ac:dyDescent="0.2">
      <c r="D117" s="207" t="s">
        <v>28</v>
      </c>
      <c r="E117" s="446" t="s">
        <v>1436</v>
      </c>
      <c r="F117" s="446"/>
      <c r="G117" s="272" t="s">
        <v>1215</v>
      </c>
      <c r="H117" s="364" t="str">
        <f>IFERROR(VLOOKUP($G117,skala4,3,0),"Data salah")</f>
        <v>Data salah</v>
      </c>
      <c r="I117" s="255"/>
      <c r="J117" s="322" t="str">
        <f>IFERROR(VLOOKUP(G117,skala4,2,0),"isian data belum sesuai")</f>
        <v>isian data belum sesuai</v>
      </c>
      <c r="L117" s="303"/>
    </row>
    <row r="118" spans="3:12" s="211" customFormat="1" ht="40.5" customHeight="1" x14ac:dyDescent="0.2">
      <c r="D118" s="207" t="s">
        <v>21</v>
      </c>
      <c r="E118" s="207" t="s">
        <v>1437</v>
      </c>
      <c r="F118" s="207"/>
      <c r="G118" s="272" t="s">
        <v>1215</v>
      </c>
      <c r="H118" s="364" t="str">
        <f>IFERROR(VLOOKUP(G118,YaTidak,3,0),"Data salah")</f>
        <v>Data salah</v>
      </c>
      <c r="I118" s="255"/>
      <c r="J118" s="322" t="str">
        <f>IFERROR(VLOOKUP(G118,YaTidak,2,0),"isian data belum sesuai")</f>
        <v>isian data belum sesuai</v>
      </c>
      <c r="L118" s="303"/>
    </row>
    <row r="119" spans="3:12" s="211" customFormat="1" ht="40.5" customHeight="1" x14ac:dyDescent="0.2">
      <c r="D119" s="207" t="s">
        <v>22</v>
      </c>
      <c r="E119" s="446" t="s">
        <v>1438</v>
      </c>
      <c r="F119" s="447"/>
      <c r="G119" s="272" t="s">
        <v>1215</v>
      </c>
      <c r="H119" s="364" t="str">
        <f>IFERROR(VLOOKUP(G119,skala4,3,0),"Data salah")</f>
        <v>Data salah</v>
      </c>
      <c r="I119" s="255"/>
      <c r="J119" s="322" t="str">
        <f>IFERROR(VLOOKUP(G119,skala4,2,0),"isian data belum sesuai")</f>
        <v>isian data belum sesuai</v>
      </c>
      <c r="L119" s="303"/>
    </row>
    <row r="120" spans="3:12" s="211" customFormat="1" ht="40.5" customHeight="1" x14ac:dyDescent="0.2">
      <c r="D120" s="207" t="s">
        <v>24</v>
      </c>
      <c r="E120" s="446" t="s">
        <v>1439</v>
      </c>
      <c r="F120" s="446"/>
      <c r="G120" s="272" t="s">
        <v>1215</v>
      </c>
      <c r="H120" s="364" t="str">
        <f>IFERROR(VLOOKUP(G120,YaTidak,3,0),"Data salah")</f>
        <v>Data salah</v>
      </c>
      <c r="I120" s="255"/>
      <c r="J120" s="322" t="str">
        <f>IFERROR(VLOOKUP(G120,YaTidak,2,0),"isian data belum sesuai")</f>
        <v>isian data belum sesuai</v>
      </c>
      <c r="L120" s="303"/>
    </row>
    <row r="121" spans="3:12" s="211" customFormat="1" ht="40.5" customHeight="1" x14ac:dyDescent="0.2">
      <c r="D121" s="207" t="s">
        <v>33</v>
      </c>
      <c r="E121" s="207" t="s">
        <v>1440</v>
      </c>
      <c r="F121" s="207"/>
      <c r="G121" s="272" t="s">
        <v>1215</v>
      </c>
      <c r="H121" s="364" t="str">
        <f>IFERROR(VLOOKUP(G121,YaTidak,3,0),"Data salah")</f>
        <v>Data salah</v>
      </c>
      <c r="I121" s="255"/>
      <c r="J121" s="322" t="str">
        <f>IFERROR(VLOOKUP(G121,YaTidak,2,0),"isian data belum sesuai")</f>
        <v>isian data belum sesuai</v>
      </c>
      <c r="L121" s="303"/>
    </row>
    <row r="122" spans="3:12" s="211" customFormat="1" ht="40.5" customHeight="1" x14ac:dyDescent="0.2">
      <c r="D122" s="207" t="s">
        <v>35</v>
      </c>
      <c r="E122" s="207" t="s">
        <v>1441</v>
      </c>
      <c r="F122" s="207"/>
      <c r="G122" s="272" t="s">
        <v>1215</v>
      </c>
      <c r="H122" s="364" t="str">
        <f>IFERROR(VLOOKUP(G122,YaTidak,3,0),"Data salah")</f>
        <v>Data salah</v>
      </c>
      <c r="I122" s="255"/>
      <c r="J122" s="322" t="str">
        <f>IFERROR(VLOOKUP(G122,YaTidak,2,0),"isian data belum sesuai")</f>
        <v>isian data belum sesuai</v>
      </c>
      <c r="L122" s="303"/>
    </row>
    <row r="123" spans="3:12" s="211" customFormat="1" ht="44.25" customHeight="1" x14ac:dyDescent="0.2">
      <c r="D123" s="207" t="s">
        <v>37</v>
      </c>
      <c r="E123" s="446" t="s">
        <v>1369</v>
      </c>
      <c r="F123" s="447"/>
      <c r="G123" s="272" t="s">
        <v>1215</v>
      </c>
      <c r="H123" s="364" t="str">
        <f>IFERROR(VLOOKUP(G123,YaTidak,3,0),"Data salah")</f>
        <v>Data salah</v>
      </c>
      <c r="I123" s="255"/>
      <c r="J123" s="322" t="str">
        <f>IFERROR(VLOOKUP(G123,YaTidak,2,0),"isian data belum sesuai")</f>
        <v>isian data belum sesuai</v>
      </c>
      <c r="L123" s="303"/>
    </row>
    <row r="124" spans="3:12" s="211" customFormat="1" x14ac:dyDescent="0.25">
      <c r="C124" s="278" t="s">
        <v>356</v>
      </c>
      <c r="D124" s="282" t="s">
        <v>1219</v>
      </c>
      <c r="E124" s="207"/>
      <c r="F124" s="207"/>
      <c r="G124" s="294"/>
      <c r="H124" s="364"/>
      <c r="J124" s="326"/>
      <c r="K124" s="303"/>
    </row>
    <row r="125" spans="3:12" s="211" customFormat="1" ht="37.5" customHeight="1" x14ac:dyDescent="0.2">
      <c r="D125" s="207" t="s">
        <v>28</v>
      </c>
      <c r="E125" s="446" t="s">
        <v>1371</v>
      </c>
      <c r="F125" s="446"/>
      <c r="G125" s="272" t="s">
        <v>1215</v>
      </c>
      <c r="H125" s="364" t="str">
        <f>IFERROR(VLOOKUP(G125,YaTidak,3,0),"Data salah")</f>
        <v>Data salah</v>
      </c>
      <c r="I125" s="255"/>
      <c r="J125" s="322" t="str">
        <f>IFERROR(VLOOKUP(G125,YaTidak,2,0),"isian data belum sesuai")</f>
        <v>isian data belum sesuai</v>
      </c>
      <c r="K125" s="303"/>
    </row>
    <row r="126" spans="3:12" s="211" customFormat="1" ht="37.5" customHeight="1" x14ac:dyDescent="0.2">
      <c r="D126" s="207" t="s">
        <v>21</v>
      </c>
      <c r="E126" s="446" t="s">
        <v>1576</v>
      </c>
      <c r="F126" s="446"/>
      <c r="G126" s="272" t="s">
        <v>1215</v>
      </c>
      <c r="H126" s="364" t="str">
        <f>IFERROR(VLOOKUP(G126,YaTidak,3,0),"Data salah")</f>
        <v>Data salah</v>
      </c>
      <c r="I126" s="255"/>
      <c r="J126" s="322" t="str">
        <f>IFERROR(VLOOKUP(G126,YaTidak,2,0),"isian data belum sesuai")</f>
        <v>isian data belum sesuai</v>
      </c>
      <c r="K126" s="303"/>
    </row>
    <row r="127" spans="3:12" s="211" customFormat="1" x14ac:dyDescent="0.2">
      <c r="D127" s="207" t="s">
        <v>22</v>
      </c>
      <c r="E127" s="207" t="s">
        <v>1370</v>
      </c>
      <c r="F127" s="207"/>
      <c r="G127" s="294"/>
      <c r="H127" s="360"/>
      <c r="J127" s="326"/>
      <c r="K127" s="303"/>
    </row>
    <row r="128" spans="3:12" s="211" customFormat="1" ht="26.25" customHeight="1" x14ac:dyDescent="0.2">
      <c r="D128" s="207"/>
      <c r="E128" s="207" t="s">
        <v>121</v>
      </c>
      <c r="F128" s="207" t="s">
        <v>1154</v>
      </c>
      <c r="G128" s="272" t="s">
        <v>1215</v>
      </c>
      <c r="H128" s="364" t="str">
        <f t="shared" ref="H128:H136" si="4">IFERROR(VLOOKUP(G128,YaTidak,3,0),"Data salah")</f>
        <v>Data salah</v>
      </c>
      <c r="I128" s="255"/>
      <c r="J128" s="322" t="str">
        <f t="shared" ref="J128:J136" si="5">IFERROR(VLOOKUP(G128,YaTidak,2,0),"isian data belum sesuai")</f>
        <v>isian data belum sesuai</v>
      </c>
      <c r="K128" s="303"/>
    </row>
    <row r="129" spans="2:11" s="211" customFormat="1" ht="26.25" customHeight="1" x14ac:dyDescent="0.2">
      <c r="D129" s="207"/>
      <c r="E129" s="207" t="s">
        <v>123</v>
      </c>
      <c r="F129" s="207" t="s">
        <v>1155</v>
      </c>
      <c r="G129" s="272" t="s">
        <v>1215</v>
      </c>
      <c r="H129" s="364" t="str">
        <f t="shared" si="4"/>
        <v>Data salah</v>
      </c>
      <c r="I129" s="255"/>
      <c r="J129" s="322" t="str">
        <f t="shared" si="5"/>
        <v>isian data belum sesuai</v>
      </c>
      <c r="K129" s="303"/>
    </row>
    <row r="130" spans="2:11" s="211" customFormat="1" ht="26.25" customHeight="1" x14ac:dyDescent="0.2">
      <c r="D130" s="207"/>
      <c r="E130" s="207" t="s">
        <v>125</v>
      </c>
      <c r="F130" s="207" t="s">
        <v>1156</v>
      </c>
      <c r="G130" s="272" t="s">
        <v>1215</v>
      </c>
      <c r="H130" s="364" t="str">
        <f t="shared" si="4"/>
        <v>Data salah</v>
      </c>
      <c r="I130" s="255"/>
      <c r="J130" s="322" t="str">
        <f t="shared" si="5"/>
        <v>isian data belum sesuai</v>
      </c>
      <c r="K130" s="303"/>
    </row>
    <row r="131" spans="2:11" s="211" customFormat="1" ht="26.25" customHeight="1" x14ac:dyDescent="0.2">
      <c r="D131" s="207"/>
      <c r="E131" s="207" t="s">
        <v>124</v>
      </c>
      <c r="F131" s="207" t="s">
        <v>1157</v>
      </c>
      <c r="G131" s="272" t="s">
        <v>1215</v>
      </c>
      <c r="H131" s="364" t="str">
        <f t="shared" si="4"/>
        <v>Data salah</v>
      </c>
      <c r="I131" s="255"/>
      <c r="J131" s="322" t="str">
        <f t="shared" si="5"/>
        <v>isian data belum sesuai</v>
      </c>
      <c r="K131" s="303"/>
    </row>
    <row r="132" spans="2:11" s="211" customFormat="1" ht="26.25" customHeight="1" x14ac:dyDescent="0.2">
      <c r="D132" s="207"/>
      <c r="E132" s="207" t="s">
        <v>122</v>
      </c>
      <c r="F132" s="207" t="s">
        <v>1158</v>
      </c>
      <c r="G132" s="272" t="s">
        <v>1215</v>
      </c>
      <c r="H132" s="364" t="str">
        <f t="shared" si="4"/>
        <v>Data salah</v>
      </c>
      <c r="I132" s="255"/>
      <c r="J132" s="322" t="str">
        <f t="shared" si="5"/>
        <v>isian data belum sesuai</v>
      </c>
      <c r="K132" s="303"/>
    </row>
    <row r="133" spans="2:11" s="211" customFormat="1" ht="26.25" customHeight="1" x14ac:dyDescent="0.2">
      <c r="D133" s="207"/>
      <c r="E133" s="207" t="s">
        <v>126</v>
      </c>
      <c r="F133" s="207" t="s">
        <v>1577</v>
      </c>
      <c r="G133" s="272" t="s">
        <v>1215</v>
      </c>
      <c r="H133" s="364" t="str">
        <f t="shared" si="4"/>
        <v>Data salah</v>
      </c>
      <c r="I133" s="255"/>
      <c r="J133" s="322" t="str">
        <f t="shared" si="5"/>
        <v>isian data belum sesuai</v>
      </c>
      <c r="K133" s="303"/>
    </row>
    <row r="134" spans="2:11" s="211" customFormat="1" ht="35.25" customHeight="1" x14ac:dyDescent="0.2">
      <c r="D134" s="207" t="s">
        <v>24</v>
      </c>
      <c r="E134" s="446" t="s">
        <v>1372</v>
      </c>
      <c r="F134" s="446"/>
      <c r="G134" s="272" t="s">
        <v>1215</v>
      </c>
      <c r="H134" s="364" t="str">
        <f t="shared" si="4"/>
        <v>Data salah</v>
      </c>
      <c r="I134" s="255"/>
      <c r="J134" s="322" t="str">
        <f t="shared" si="5"/>
        <v>isian data belum sesuai</v>
      </c>
      <c r="K134" s="303"/>
    </row>
    <row r="135" spans="2:11" s="211" customFormat="1" ht="38.25" customHeight="1" x14ac:dyDescent="0.2">
      <c r="D135" s="207" t="s">
        <v>33</v>
      </c>
      <c r="E135" s="446" t="s">
        <v>1373</v>
      </c>
      <c r="F135" s="446"/>
      <c r="G135" s="272" t="s">
        <v>1215</v>
      </c>
      <c r="H135" s="364" t="str">
        <f t="shared" si="4"/>
        <v>Data salah</v>
      </c>
      <c r="I135" s="255"/>
      <c r="J135" s="322" t="str">
        <f t="shared" si="5"/>
        <v>isian data belum sesuai</v>
      </c>
      <c r="K135" s="303"/>
    </row>
    <row r="136" spans="2:11" s="211" customFormat="1" ht="54" customHeight="1" x14ac:dyDescent="0.2">
      <c r="D136" s="207" t="s">
        <v>35</v>
      </c>
      <c r="E136" s="446" t="s">
        <v>1374</v>
      </c>
      <c r="F136" s="446"/>
      <c r="G136" s="272" t="s">
        <v>1215</v>
      </c>
      <c r="H136" s="364" t="str">
        <f t="shared" si="4"/>
        <v>Data salah</v>
      </c>
      <c r="I136" s="255"/>
      <c r="J136" s="322" t="str">
        <f t="shared" si="5"/>
        <v>isian data belum sesuai</v>
      </c>
      <c r="K136" s="303"/>
    </row>
    <row r="137" spans="2:11" s="211" customFormat="1" x14ac:dyDescent="0.2">
      <c r="D137" s="355"/>
      <c r="E137" s="355"/>
      <c r="F137" s="355" t="s">
        <v>44</v>
      </c>
      <c r="G137" s="356"/>
      <c r="H137" s="364"/>
      <c r="J137" s="326" t="e">
        <f>AVERAGE(J99:J136)</f>
        <v>#DIV/0!</v>
      </c>
      <c r="K137" s="303"/>
    </row>
    <row r="138" spans="2:11" s="211" customFormat="1" ht="24" customHeight="1" x14ac:dyDescent="0.25">
      <c r="B138" s="314" t="s">
        <v>869</v>
      </c>
      <c r="C138" s="352"/>
      <c r="D138" s="271"/>
      <c r="E138" s="271"/>
      <c r="F138" s="271"/>
      <c r="G138" s="353"/>
      <c r="H138" s="364"/>
      <c r="J138" s="326"/>
      <c r="K138" s="303"/>
    </row>
    <row r="139" spans="2:11" s="211" customFormat="1" x14ac:dyDescent="0.25">
      <c r="C139" s="278" t="s">
        <v>6</v>
      </c>
      <c r="D139" s="282" t="s">
        <v>790</v>
      </c>
      <c r="E139" s="207"/>
      <c r="F139" s="207"/>
      <c r="G139" s="354"/>
      <c r="H139" s="364"/>
      <c r="J139" s="326"/>
      <c r="K139" s="303"/>
    </row>
    <row r="140" spans="2:11" s="211" customFormat="1" ht="37.5" customHeight="1" x14ac:dyDescent="0.2">
      <c r="D140" s="207" t="s">
        <v>28</v>
      </c>
      <c r="E140" s="446" t="s">
        <v>1062</v>
      </c>
      <c r="F140" s="446"/>
      <c r="G140" s="272"/>
      <c r="H140" s="364" t="str">
        <f>IFERROR(VLOOKUP(G140,YaTidak,3,0),"Data salah")</f>
        <v>Data salah</v>
      </c>
      <c r="I140" s="255"/>
      <c r="J140" s="322" t="str">
        <f>IFERROR(VLOOKUP(G140,YaTidak,2,0),"isian data belum sesuai")</f>
        <v>isian data belum sesuai</v>
      </c>
      <c r="K140" s="303"/>
    </row>
    <row r="141" spans="2:11" s="211" customFormat="1" x14ac:dyDescent="0.2">
      <c r="D141" s="207" t="s">
        <v>21</v>
      </c>
      <c r="E141" s="207" t="s">
        <v>791</v>
      </c>
      <c r="F141" s="207"/>
      <c r="G141" s="294"/>
      <c r="H141" s="360"/>
      <c r="J141" s="326"/>
      <c r="K141" s="303"/>
    </row>
    <row r="142" spans="2:11" s="211" customFormat="1" ht="27.75" customHeight="1" x14ac:dyDescent="0.2">
      <c r="D142" s="207"/>
      <c r="E142" s="207" t="s">
        <v>121</v>
      </c>
      <c r="F142" s="300" t="s">
        <v>1578</v>
      </c>
      <c r="G142" s="272"/>
      <c r="H142" s="360"/>
      <c r="I142" s="255"/>
      <c r="J142" s="375"/>
      <c r="K142" s="303"/>
    </row>
    <row r="143" spans="2:11" s="211" customFormat="1" ht="27.75" customHeight="1" x14ac:dyDescent="0.2">
      <c r="D143" s="207"/>
      <c r="E143" s="207" t="s">
        <v>123</v>
      </c>
      <c r="F143" s="207" t="s">
        <v>1579</v>
      </c>
      <c r="G143" s="272" t="s">
        <v>1215</v>
      </c>
      <c r="H143" s="364" t="str">
        <f>IFERROR(VLOOKUP(G143,YaTidak,3,0),"Data salah")</f>
        <v>Data salah</v>
      </c>
      <c r="I143" s="255"/>
      <c r="J143" s="322" t="str">
        <f>IFERROR(VLOOKUP(G143,YaTidak,2,0),"isian data belum sesuai")</f>
        <v>isian data belum sesuai</v>
      </c>
      <c r="K143" s="303"/>
    </row>
    <row r="144" spans="2:11" s="211" customFormat="1" ht="27.75" customHeight="1" x14ac:dyDescent="0.2">
      <c r="D144" s="207"/>
      <c r="E144" s="207" t="s">
        <v>125</v>
      </c>
      <c r="F144" s="207" t="s">
        <v>1580</v>
      </c>
      <c r="G144" s="272" t="s">
        <v>1215</v>
      </c>
      <c r="H144" s="364" t="str">
        <f>IFERROR(VLOOKUP(G144,YaTidak,3,0),"Data salah")</f>
        <v>Data salah</v>
      </c>
      <c r="I144" s="255"/>
      <c r="J144" s="322" t="str">
        <f>IFERROR(VLOOKUP(G144,YaTidak,2,0),"isian data belum sesuai")</f>
        <v>isian data belum sesuai</v>
      </c>
      <c r="K144" s="303"/>
    </row>
    <row r="145" spans="4:11" s="211" customFormat="1" ht="44.25" customHeight="1" x14ac:dyDescent="0.2">
      <c r="D145" s="207" t="s">
        <v>22</v>
      </c>
      <c r="E145" s="446" t="s">
        <v>1581</v>
      </c>
      <c r="F145" s="446"/>
      <c r="G145" s="272" t="s">
        <v>1215</v>
      </c>
      <c r="H145" s="364" t="str">
        <f>IFERROR(VLOOKUP(G145,YaTidak,3,0),"Data salah")</f>
        <v>Data salah</v>
      </c>
      <c r="I145" s="255"/>
      <c r="J145" s="322" t="str">
        <f>IFERROR(VLOOKUP(G145,YaTidak,2,0),"isian data belum sesuai")</f>
        <v>isian data belum sesuai</v>
      </c>
      <c r="K145" s="303"/>
    </row>
    <row r="146" spans="4:11" s="211" customFormat="1" ht="44.25" customHeight="1" x14ac:dyDescent="0.2">
      <c r="D146" s="207" t="s">
        <v>24</v>
      </c>
      <c r="E146" s="446" t="s">
        <v>1582</v>
      </c>
      <c r="F146" s="446"/>
      <c r="G146" s="272" t="s">
        <v>1215</v>
      </c>
      <c r="H146" s="364" t="str">
        <f>IFERROR(VLOOKUP(G146,YaTidak,3,0),"Data salah")</f>
        <v>Data salah</v>
      </c>
      <c r="I146" s="255"/>
      <c r="J146" s="322" t="str">
        <f>IFERROR(VLOOKUP(G146,YaTidak,2,0),"isian data belum sesuai")</f>
        <v>isian data belum sesuai</v>
      </c>
      <c r="K146" s="303"/>
    </row>
    <row r="147" spans="4:11" s="211" customFormat="1" ht="48" customHeight="1" x14ac:dyDescent="0.2">
      <c r="D147" s="207" t="s">
        <v>33</v>
      </c>
      <c r="E147" s="446" t="s">
        <v>1583</v>
      </c>
      <c r="F147" s="446"/>
      <c r="G147" s="272" t="s">
        <v>1215</v>
      </c>
      <c r="H147" s="364" t="str">
        <f>IFERROR(VLOOKUP(G147,YaTidak,3,0),"Data salah")</f>
        <v>Data salah</v>
      </c>
      <c r="I147" s="255"/>
      <c r="J147" s="322" t="str">
        <f>IFERROR(VLOOKUP(G147,YaTidak,2,0),"isian data belum sesuai")</f>
        <v>isian data belum sesuai</v>
      </c>
      <c r="K147" s="303"/>
    </row>
    <row r="148" spans="4:11" s="211" customFormat="1" ht="16.5" customHeight="1" x14ac:dyDescent="0.2">
      <c r="D148" s="207" t="s">
        <v>35</v>
      </c>
      <c r="E148" s="207" t="s">
        <v>792</v>
      </c>
      <c r="F148" s="207"/>
      <c r="G148" s="294" t="s">
        <v>1215</v>
      </c>
      <c r="H148" s="364"/>
      <c r="J148" s="326"/>
      <c r="K148" s="303"/>
    </row>
    <row r="149" spans="4:11" s="211" customFormat="1" ht="27" customHeight="1" x14ac:dyDescent="0.2">
      <c r="D149" s="207"/>
      <c r="E149" s="207" t="s">
        <v>121</v>
      </c>
      <c r="F149" s="207" t="s">
        <v>1069</v>
      </c>
      <c r="G149" s="272" t="s">
        <v>1215</v>
      </c>
      <c r="H149" s="364" t="str">
        <f t="shared" ref="H149:H155" si="6">IFERROR(VLOOKUP(G149,YaTidak,3,0),"Data salah")</f>
        <v>Data salah</v>
      </c>
      <c r="I149" s="255"/>
      <c r="J149" s="322" t="str">
        <f t="shared" ref="J149:J155" si="7">IFERROR(VLOOKUP(G149,YaTidak,2,0),"isian data belum sesuai")</f>
        <v>isian data belum sesuai</v>
      </c>
      <c r="K149" s="303"/>
    </row>
    <row r="150" spans="4:11" s="211" customFormat="1" ht="27" customHeight="1" x14ac:dyDescent="0.2">
      <c r="D150" s="207"/>
      <c r="E150" s="207" t="s">
        <v>123</v>
      </c>
      <c r="F150" s="207" t="s">
        <v>1070</v>
      </c>
      <c r="G150" s="272" t="s">
        <v>1215</v>
      </c>
      <c r="H150" s="364" t="str">
        <f t="shared" si="6"/>
        <v>Data salah</v>
      </c>
      <c r="I150" s="255"/>
      <c r="J150" s="322" t="str">
        <f t="shared" si="7"/>
        <v>isian data belum sesuai</v>
      </c>
      <c r="K150" s="303"/>
    </row>
    <row r="151" spans="4:11" s="211" customFormat="1" ht="27" customHeight="1" x14ac:dyDescent="0.2">
      <c r="D151" s="207"/>
      <c r="E151" s="207" t="s">
        <v>125</v>
      </c>
      <c r="F151" s="207" t="s">
        <v>1071</v>
      </c>
      <c r="G151" s="272" t="s">
        <v>1215</v>
      </c>
      <c r="H151" s="364" t="str">
        <f t="shared" si="6"/>
        <v>Data salah</v>
      </c>
      <c r="I151" s="255"/>
      <c r="J151" s="322" t="str">
        <f t="shared" si="7"/>
        <v>isian data belum sesuai</v>
      </c>
      <c r="K151" s="303"/>
    </row>
    <row r="152" spans="4:11" s="211" customFormat="1" ht="27" customHeight="1" x14ac:dyDescent="0.2">
      <c r="D152" s="207"/>
      <c r="E152" s="207" t="s">
        <v>124</v>
      </c>
      <c r="F152" s="207" t="s">
        <v>1072</v>
      </c>
      <c r="G152" s="272" t="s">
        <v>1215</v>
      </c>
      <c r="H152" s="364" t="str">
        <f t="shared" si="6"/>
        <v>Data salah</v>
      </c>
      <c r="I152" s="255"/>
      <c r="J152" s="322" t="str">
        <f t="shared" si="7"/>
        <v>isian data belum sesuai</v>
      </c>
      <c r="K152" s="303"/>
    </row>
    <row r="153" spans="4:11" s="211" customFormat="1" ht="27" customHeight="1" x14ac:dyDescent="0.2">
      <c r="D153" s="207"/>
      <c r="E153" s="207" t="s">
        <v>122</v>
      </c>
      <c r="F153" s="207" t="s">
        <v>1073</v>
      </c>
      <c r="G153" s="272" t="s">
        <v>1215</v>
      </c>
      <c r="H153" s="364" t="str">
        <f t="shared" si="6"/>
        <v>Data salah</v>
      </c>
      <c r="I153" s="255"/>
      <c r="J153" s="322" t="str">
        <f t="shared" si="7"/>
        <v>isian data belum sesuai</v>
      </c>
      <c r="K153" s="303"/>
    </row>
    <row r="154" spans="4:11" s="211" customFormat="1" ht="27" customHeight="1" x14ac:dyDescent="0.2">
      <c r="D154" s="207"/>
      <c r="E154" s="207" t="s">
        <v>126</v>
      </c>
      <c r="F154" s="207" t="s">
        <v>1074</v>
      </c>
      <c r="G154" s="272"/>
      <c r="H154" s="364" t="str">
        <f t="shared" si="6"/>
        <v>Data salah</v>
      </c>
      <c r="I154" s="255"/>
      <c r="J154" s="322" t="str">
        <f t="shared" si="7"/>
        <v>isian data belum sesuai</v>
      </c>
      <c r="K154" s="303"/>
    </row>
    <row r="155" spans="4:11" s="211" customFormat="1" ht="27" customHeight="1" x14ac:dyDescent="0.2">
      <c r="D155" s="207"/>
      <c r="E155" s="207" t="s">
        <v>347</v>
      </c>
      <c r="F155" s="207" t="s">
        <v>1075</v>
      </c>
      <c r="G155" s="272"/>
      <c r="H155" s="364" t="str">
        <f t="shared" si="6"/>
        <v>Data salah</v>
      </c>
      <c r="I155" s="255"/>
      <c r="J155" s="322" t="str">
        <f t="shared" si="7"/>
        <v>isian data belum sesuai</v>
      </c>
      <c r="K155" s="303"/>
    </row>
    <row r="156" spans="4:11" s="211" customFormat="1" x14ac:dyDescent="0.2">
      <c r="D156" s="207" t="s">
        <v>37</v>
      </c>
      <c r="E156" s="207" t="s">
        <v>793</v>
      </c>
      <c r="F156" s="207"/>
      <c r="G156" s="294" t="s">
        <v>1215</v>
      </c>
      <c r="H156" s="364"/>
      <c r="J156" s="326"/>
      <c r="K156" s="303"/>
    </row>
    <row r="157" spans="4:11" s="211" customFormat="1" ht="30" customHeight="1" x14ac:dyDescent="0.2">
      <c r="D157" s="207"/>
      <c r="E157" s="207" t="s">
        <v>121</v>
      </c>
      <c r="F157" s="207" t="s">
        <v>1076</v>
      </c>
      <c r="G157" s="272"/>
      <c r="H157" s="364" t="str">
        <f>IFERROR(VLOOKUP(G157,YaTidak,3,0),"Data salah")</f>
        <v>Data salah</v>
      </c>
      <c r="I157" s="255"/>
      <c r="J157" s="322" t="str">
        <f>IFERROR(VLOOKUP(G157,YaTidak,2,0),"isian data belum sesuai")</f>
        <v>isian data belum sesuai</v>
      </c>
      <c r="K157" s="303"/>
    </row>
    <row r="158" spans="4:11" s="211" customFormat="1" ht="30" customHeight="1" x14ac:dyDescent="0.2">
      <c r="D158" s="207"/>
      <c r="E158" s="207" t="s">
        <v>123</v>
      </c>
      <c r="F158" s="207" t="s">
        <v>1077</v>
      </c>
      <c r="G158" s="272" t="s">
        <v>1215</v>
      </c>
      <c r="H158" s="364" t="str">
        <f>IFERROR(VLOOKUP(G158,YaTidak,3,0),"Data salah")</f>
        <v>Data salah</v>
      </c>
      <c r="I158" s="255"/>
      <c r="J158" s="322" t="str">
        <f>IFERROR(VLOOKUP(G158,YaTidak,2,0),"isian data belum sesuai")</f>
        <v>isian data belum sesuai</v>
      </c>
      <c r="K158" s="303"/>
    </row>
    <row r="159" spans="4:11" s="211" customFormat="1" ht="36.75" customHeight="1" x14ac:dyDescent="0.2">
      <c r="D159" s="207"/>
      <c r="E159" s="207" t="s">
        <v>125</v>
      </c>
      <c r="F159" s="251" t="s">
        <v>1078</v>
      </c>
      <c r="G159" s="272" t="s">
        <v>1215</v>
      </c>
      <c r="H159" s="364" t="str">
        <f>IFERROR(VLOOKUP(G159,YaTidak,3,0),"Data salah")</f>
        <v>Data salah</v>
      </c>
      <c r="I159" s="255"/>
      <c r="J159" s="322" t="str">
        <f>IFERROR(VLOOKUP(G159,YaTidak,2,0),"isian data belum sesuai")</f>
        <v>isian data belum sesuai</v>
      </c>
      <c r="K159" s="303"/>
    </row>
    <row r="160" spans="4:11" s="211" customFormat="1" ht="30" customHeight="1" x14ac:dyDescent="0.2">
      <c r="D160" s="207"/>
      <c r="E160" s="207" t="s">
        <v>124</v>
      </c>
      <c r="F160" s="207" t="s">
        <v>1079</v>
      </c>
      <c r="G160" s="272" t="s">
        <v>1215</v>
      </c>
      <c r="H160" s="364" t="str">
        <f>IFERROR(VLOOKUP(G160,YaTidak,3,0),"Data salah")</f>
        <v>Data salah</v>
      </c>
      <c r="I160" s="255"/>
      <c r="J160" s="322" t="str">
        <f>IFERROR(VLOOKUP(G160,YaTidak,2,0),"isian data belum sesuai")</f>
        <v>isian data belum sesuai</v>
      </c>
      <c r="K160" s="303"/>
    </row>
    <row r="161" spans="4:11" s="211" customFormat="1" ht="34.5" customHeight="1" x14ac:dyDescent="0.2">
      <c r="D161" s="207" t="s">
        <v>39</v>
      </c>
      <c r="E161" s="446" t="s">
        <v>1252</v>
      </c>
      <c r="F161" s="446"/>
      <c r="G161" s="272" t="s">
        <v>1215</v>
      </c>
      <c r="H161" s="364" t="str">
        <f>IFERROR(VLOOKUP(G161,YaTidak,3,0),"Data salah")</f>
        <v>Data salah</v>
      </c>
      <c r="I161" s="255"/>
      <c r="J161" s="322" t="str">
        <f>IFERROR(VLOOKUP(G161,YaTidak,2,0),"isian data belum sesuai")</f>
        <v>isian data belum sesuai</v>
      </c>
      <c r="K161" s="303"/>
    </row>
    <row r="162" spans="4:11" s="211" customFormat="1" x14ac:dyDescent="0.2">
      <c r="D162" s="207" t="s">
        <v>41</v>
      </c>
      <c r="E162" s="207" t="s">
        <v>1189</v>
      </c>
      <c r="F162" s="207"/>
      <c r="G162" s="294" t="s">
        <v>1215</v>
      </c>
      <c r="H162" s="364"/>
      <c r="J162" s="326"/>
      <c r="K162" s="303"/>
    </row>
    <row r="163" spans="4:11" s="211" customFormat="1" ht="30" customHeight="1" x14ac:dyDescent="0.2">
      <c r="D163" s="207"/>
      <c r="E163" s="207" t="s">
        <v>121</v>
      </c>
      <c r="F163" s="207" t="s">
        <v>1081</v>
      </c>
      <c r="G163" s="272" t="s">
        <v>1215</v>
      </c>
      <c r="H163" s="364" t="str">
        <f t="shared" ref="H163:H172" si="8">IFERROR(VLOOKUP(G163,YaTidak,3,0),"Data salah")</f>
        <v>Data salah</v>
      </c>
      <c r="I163" s="255"/>
      <c r="J163" s="322" t="str">
        <f t="shared" ref="J163:J172" si="9">IFERROR(VLOOKUP(G163,YaTidak,2,0),"isian data belum sesuai")</f>
        <v>isian data belum sesuai</v>
      </c>
      <c r="K163" s="303"/>
    </row>
    <row r="164" spans="4:11" s="211" customFormat="1" ht="30" customHeight="1" x14ac:dyDescent="0.2">
      <c r="D164" s="207"/>
      <c r="E164" s="207" t="s">
        <v>123</v>
      </c>
      <c r="F164" s="207" t="s">
        <v>1082</v>
      </c>
      <c r="G164" s="272" t="s">
        <v>1215</v>
      </c>
      <c r="H164" s="364" t="str">
        <f t="shared" si="8"/>
        <v>Data salah</v>
      </c>
      <c r="I164" s="255"/>
      <c r="J164" s="322" t="str">
        <f t="shared" si="9"/>
        <v>isian data belum sesuai</v>
      </c>
      <c r="K164" s="303"/>
    </row>
    <row r="165" spans="4:11" s="211" customFormat="1" ht="30" customHeight="1" x14ac:dyDescent="0.2">
      <c r="D165" s="207"/>
      <c r="E165" s="207" t="s">
        <v>125</v>
      </c>
      <c r="F165" s="207" t="s">
        <v>1083</v>
      </c>
      <c r="G165" s="272" t="s">
        <v>1215</v>
      </c>
      <c r="H165" s="364" t="str">
        <f t="shared" si="8"/>
        <v>Data salah</v>
      </c>
      <c r="I165" s="255"/>
      <c r="J165" s="322" t="str">
        <f t="shared" si="9"/>
        <v>isian data belum sesuai</v>
      </c>
      <c r="K165" s="303"/>
    </row>
    <row r="166" spans="4:11" s="211" customFormat="1" ht="30" customHeight="1" x14ac:dyDescent="0.2">
      <c r="D166" s="207"/>
      <c r="E166" s="207" t="s">
        <v>124</v>
      </c>
      <c r="F166" s="207" t="s">
        <v>1084</v>
      </c>
      <c r="G166" s="272" t="s">
        <v>1215</v>
      </c>
      <c r="H166" s="364" t="str">
        <f t="shared" si="8"/>
        <v>Data salah</v>
      </c>
      <c r="I166" s="255"/>
      <c r="J166" s="322" t="str">
        <f t="shared" si="9"/>
        <v>isian data belum sesuai</v>
      </c>
      <c r="K166" s="303"/>
    </row>
    <row r="167" spans="4:11" s="211" customFormat="1" ht="30" customHeight="1" x14ac:dyDescent="0.2">
      <c r="D167" s="207"/>
      <c r="E167" s="207" t="s">
        <v>122</v>
      </c>
      <c r="F167" s="207" t="s">
        <v>1085</v>
      </c>
      <c r="G167" s="272" t="s">
        <v>1215</v>
      </c>
      <c r="H167" s="364" t="str">
        <f t="shared" si="8"/>
        <v>Data salah</v>
      </c>
      <c r="I167" s="255"/>
      <c r="J167" s="322" t="str">
        <f t="shared" si="9"/>
        <v>isian data belum sesuai</v>
      </c>
      <c r="K167" s="303"/>
    </row>
    <row r="168" spans="4:11" s="211" customFormat="1" ht="30" customHeight="1" x14ac:dyDescent="0.2">
      <c r="D168" s="207"/>
      <c r="E168" s="207" t="s">
        <v>126</v>
      </c>
      <c r="F168" s="207" t="s">
        <v>1086</v>
      </c>
      <c r="G168" s="272" t="s">
        <v>1215</v>
      </c>
      <c r="H168" s="364" t="str">
        <f t="shared" si="8"/>
        <v>Data salah</v>
      </c>
      <c r="I168" s="255"/>
      <c r="J168" s="322" t="str">
        <f t="shared" si="9"/>
        <v>isian data belum sesuai</v>
      </c>
      <c r="K168" s="303"/>
    </row>
    <row r="169" spans="4:11" s="211" customFormat="1" ht="30" customHeight="1" x14ac:dyDescent="0.2">
      <c r="D169" s="207"/>
      <c r="E169" s="207" t="s">
        <v>347</v>
      </c>
      <c r="F169" s="207" t="s">
        <v>1087</v>
      </c>
      <c r="G169" s="272"/>
      <c r="H169" s="364" t="str">
        <f t="shared" si="8"/>
        <v>Data salah</v>
      </c>
      <c r="I169" s="255"/>
      <c r="J169" s="322" t="str">
        <f t="shared" si="9"/>
        <v>isian data belum sesuai</v>
      </c>
      <c r="K169" s="303"/>
    </row>
    <row r="170" spans="4:11" s="211" customFormat="1" ht="30" customHeight="1" x14ac:dyDescent="0.2">
      <c r="D170" s="207"/>
      <c r="E170" s="207" t="s">
        <v>349</v>
      </c>
      <c r="F170" s="207" t="s">
        <v>1088</v>
      </c>
      <c r="G170" s="272"/>
      <c r="H170" s="364" t="str">
        <f t="shared" si="8"/>
        <v>Data salah</v>
      </c>
      <c r="I170" s="255"/>
      <c r="J170" s="322" t="str">
        <f t="shared" si="9"/>
        <v>isian data belum sesuai</v>
      </c>
      <c r="K170" s="303"/>
    </row>
    <row r="171" spans="4:11" s="211" customFormat="1" ht="30" customHeight="1" x14ac:dyDescent="0.2">
      <c r="D171" s="207"/>
      <c r="E171" s="207" t="s">
        <v>129</v>
      </c>
      <c r="F171" s="207" t="s">
        <v>1089</v>
      </c>
      <c r="G171" s="272" t="s">
        <v>1215</v>
      </c>
      <c r="H171" s="364" t="str">
        <f t="shared" si="8"/>
        <v>Data salah</v>
      </c>
      <c r="I171" s="255"/>
      <c r="J171" s="322" t="str">
        <f t="shared" si="9"/>
        <v>isian data belum sesuai</v>
      </c>
      <c r="K171" s="303"/>
    </row>
    <row r="172" spans="4:11" s="211" customFormat="1" ht="30" customHeight="1" x14ac:dyDescent="0.2">
      <c r="D172" s="207"/>
      <c r="E172" s="207" t="s">
        <v>794</v>
      </c>
      <c r="F172" s="207" t="s">
        <v>1090</v>
      </c>
      <c r="G172" s="272"/>
      <c r="H172" s="364" t="str">
        <f t="shared" si="8"/>
        <v>Data salah</v>
      </c>
      <c r="I172" s="255"/>
      <c r="J172" s="322" t="str">
        <f t="shared" si="9"/>
        <v>isian data belum sesuai</v>
      </c>
      <c r="K172" s="303"/>
    </row>
    <row r="173" spans="4:11" s="211" customFormat="1" x14ac:dyDescent="0.2">
      <c r="D173" s="207" t="s">
        <v>144</v>
      </c>
      <c r="E173" s="207" t="s">
        <v>1190</v>
      </c>
      <c r="F173" s="207"/>
      <c r="G173" s="294"/>
      <c r="H173" s="364"/>
      <c r="J173" s="326"/>
      <c r="K173" s="303"/>
    </row>
    <row r="174" spans="4:11" s="211" customFormat="1" ht="35.25" customHeight="1" x14ac:dyDescent="0.2">
      <c r="D174" s="207"/>
      <c r="E174" s="207" t="s">
        <v>121</v>
      </c>
      <c r="F174" s="207" t="s">
        <v>1091</v>
      </c>
      <c r="G174" s="272"/>
      <c r="H174" s="364" t="str">
        <f>IFERROR(VLOOKUP(G174,YaTidak,3,0),"Data salah")</f>
        <v>Data salah</v>
      </c>
      <c r="I174" s="255"/>
      <c r="J174" s="322" t="str">
        <f>IFERROR(VLOOKUP(G174,YaTidak,2,0),"isian data belum sesuai")</f>
        <v>isian data belum sesuai</v>
      </c>
      <c r="K174" s="303"/>
    </row>
    <row r="175" spans="4:11" s="211" customFormat="1" ht="35.25" customHeight="1" x14ac:dyDescent="0.2">
      <c r="D175" s="207"/>
      <c r="E175" s="207" t="s">
        <v>123</v>
      </c>
      <c r="F175" s="207" t="s">
        <v>1092</v>
      </c>
      <c r="G175" s="272"/>
      <c r="H175" s="364" t="str">
        <f>IFERROR(VLOOKUP(G175,YaTidak,3,0),"Data salah")</f>
        <v>Data salah</v>
      </c>
      <c r="I175" s="255"/>
      <c r="J175" s="322" t="str">
        <f>IFERROR(VLOOKUP(G175,YaTidak,2,0),"isian data belum sesuai")</f>
        <v>isian data belum sesuai</v>
      </c>
      <c r="K175" s="303"/>
    </row>
    <row r="176" spans="4:11" s="211" customFormat="1" ht="35.25" customHeight="1" x14ac:dyDescent="0.2">
      <c r="D176" s="207"/>
      <c r="E176" s="207" t="s">
        <v>125</v>
      </c>
      <c r="F176" s="207" t="s">
        <v>1093</v>
      </c>
      <c r="G176" s="293" t="s">
        <v>1215</v>
      </c>
      <c r="H176" s="364" t="str">
        <f>IFERROR(VLOOKUP(G176,YaTidak,3,0),"Data salah")</f>
        <v>Data salah</v>
      </c>
      <c r="I176" s="255"/>
      <c r="J176" s="322" t="str">
        <f>IFERROR(VLOOKUP(G176,YaTidak,2,0),"isian data belum sesuai")</f>
        <v>isian data belum sesuai</v>
      </c>
      <c r="K176" s="303"/>
    </row>
    <row r="177" spans="2:11" s="211" customFormat="1" x14ac:dyDescent="0.25">
      <c r="C177" s="278" t="s">
        <v>795</v>
      </c>
      <c r="D177" s="282" t="s">
        <v>796</v>
      </c>
      <c r="E177" s="207"/>
      <c r="F177" s="207"/>
      <c r="G177" s="294"/>
      <c r="H177" s="364"/>
      <c r="J177" s="326"/>
      <c r="K177" s="303"/>
    </row>
    <row r="178" spans="2:11" s="211" customFormat="1" ht="28.5" customHeight="1" x14ac:dyDescent="0.2">
      <c r="D178" s="207" t="s">
        <v>28</v>
      </c>
      <c r="E178" s="207" t="s">
        <v>1094</v>
      </c>
      <c r="F178" s="207"/>
      <c r="G178" s="295"/>
      <c r="H178" s="364" t="str">
        <f>IFERROR(VLOOKUP(G178,YaTidak,3,0),"Data salah")</f>
        <v>Data salah</v>
      </c>
      <c r="I178" s="255"/>
      <c r="J178" s="322" t="str">
        <f>IFERROR(VLOOKUP(G178,YaTidak,2,0),"isian data belum sesuai")</f>
        <v>isian data belum sesuai</v>
      </c>
      <c r="K178" s="303"/>
    </row>
    <row r="179" spans="2:11" s="211" customFormat="1" ht="38.25" customHeight="1" x14ac:dyDescent="0.2">
      <c r="D179" s="207" t="s">
        <v>21</v>
      </c>
      <c r="E179" s="446" t="s">
        <v>1095</v>
      </c>
      <c r="F179" s="446"/>
      <c r="G179" s="272"/>
      <c r="H179" s="364" t="str">
        <f>IFERROR(VLOOKUP(G179,YaTidak,3,0),"Data salah")</f>
        <v>Data salah</v>
      </c>
      <c r="I179" s="255"/>
      <c r="J179" s="322" t="str">
        <f>IFERROR(VLOOKUP(G179,YaTidak,2,0),"isian data belum sesuai")</f>
        <v>isian data belum sesuai</v>
      </c>
      <c r="K179" s="303"/>
    </row>
    <row r="180" spans="2:11" s="211" customFormat="1" ht="28.5" customHeight="1" x14ac:dyDescent="0.2">
      <c r="D180" s="207" t="s">
        <v>22</v>
      </c>
      <c r="E180" s="207" t="s">
        <v>1324</v>
      </c>
      <c r="F180" s="207"/>
      <c r="G180" s="272" t="s">
        <v>1215</v>
      </c>
      <c r="H180" s="364" t="str">
        <f>IFERROR(VLOOKUP(G180,skala4,3,0),"Data salah")</f>
        <v>Data salah</v>
      </c>
      <c r="I180" s="255"/>
      <c r="J180" s="322" t="str">
        <f>IFERROR(VLOOKUP(G180,skala4,2,0),"isian data belum sesuai")</f>
        <v>isian data belum sesuai</v>
      </c>
      <c r="K180" s="303"/>
    </row>
    <row r="181" spans="2:11" s="211" customFormat="1" ht="16.5" thickBot="1" x14ac:dyDescent="0.25">
      <c r="B181" s="358"/>
      <c r="C181" s="358"/>
      <c r="D181" s="358"/>
      <c r="E181" s="358"/>
      <c r="F181" s="358" t="s">
        <v>44</v>
      </c>
      <c r="G181" s="359"/>
      <c r="H181" s="368"/>
      <c r="J181" s="326" t="e">
        <f>AVERAGE(J140:J180)</f>
        <v>#DIV/0!</v>
      </c>
      <c r="K181" s="303"/>
    </row>
    <row r="182" spans="2:11" s="211" customFormat="1" x14ac:dyDescent="0.2">
      <c r="D182" s="207"/>
      <c r="E182" s="207"/>
      <c r="F182" s="207"/>
      <c r="G182" s="301"/>
      <c r="H182" s="364"/>
      <c r="J182" s="326"/>
      <c r="K182" s="303"/>
    </row>
    <row r="183" spans="2:11" s="211" customFormat="1" ht="40.5" customHeight="1" thickBot="1" x14ac:dyDescent="0.25">
      <c r="D183" s="459" t="s">
        <v>1444</v>
      </c>
      <c r="E183" s="459"/>
      <c r="F183" s="459"/>
      <c r="G183" s="459"/>
      <c r="H183" s="369"/>
      <c r="J183" s="326"/>
    </row>
    <row r="184" spans="2:11" s="211" customFormat="1" ht="184.5" customHeight="1" thickBot="1" x14ac:dyDescent="0.25">
      <c r="D184" s="460" t="s">
        <v>1442</v>
      </c>
      <c r="E184" s="461"/>
      <c r="F184" s="461"/>
      <c r="G184" s="462"/>
      <c r="H184" s="369"/>
      <c r="J184" s="326"/>
    </row>
    <row r="185" spans="2:11" s="211" customFormat="1" ht="14.25" x14ac:dyDescent="0.2">
      <c r="F185" s="249"/>
      <c r="G185" s="267"/>
      <c r="H185" s="369"/>
      <c r="J185" s="326"/>
    </row>
    <row r="186" spans="2:11" s="211" customFormat="1" x14ac:dyDescent="0.2">
      <c r="D186" s="207"/>
      <c r="E186" s="207"/>
      <c r="F186" s="207"/>
      <c r="G186" s="301"/>
      <c r="H186" s="364"/>
      <c r="J186" s="326"/>
      <c r="K186" s="303"/>
    </row>
    <row r="187" spans="2:11" s="211" customFormat="1" x14ac:dyDescent="0.2">
      <c r="D187" s="207"/>
      <c r="E187" s="207"/>
      <c r="F187" s="207"/>
      <c r="G187" s="326"/>
      <c r="H187" s="364"/>
      <c r="J187" s="326"/>
      <c r="K187" s="303"/>
    </row>
    <row r="188" spans="2:11" s="211" customFormat="1" x14ac:dyDescent="0.2">
      <c r="D188" s="207"/>
      <c r="E188" s="207"/>
      <c r="F188" s="207"/>
      <c r="G188" s="326"/>
      <c r="H188" s="364"/>
      <c r="J188" s="322"/>
      <c r="K188" s="303"/>
    </row>
    <row r="189" spans="2:11" s="211" customFormat="1" x14ac:dyDescent="0.2">
      <c r="D189" s="207"/>
      <c r="E189" s="207"/>
      <c r="F189" s="207"/>
      <c r="G189" s="326"/>
      <c r="H189" s="364"/>
      <c r="J189" s="322"/>
      <c r="K189" s="303"/>
    </row>
    <row r="190" spans="2:11" s="211" customFormat="1" x14ac:dyDescent="0.2">
      <c r="D190" s="207"/>
      <c r="E190" s="207"/>
      <c r="F190" s="207"/>
      <c r="G190" s="326"/>
      <c r="H190" s="364"/>
      <c r="J190" s="322"/>
      <c r="K190" s="303"/>
    </row>
    <row r="191" spans="2:11" s="211" customFormat="1" x14ac:dyDescent="0.2">
      <c r="D191" s="207"/>
      <c r="E191" s="207"/>
      <c r="F191" s="207"/>
      <c r="G191" s="326"/>
      <c r="H191" s="364"/>
      <c r="J191" s="322"/>
      <c r="K191" s="303"/>
    </row>
    <row r="192" spans="2:11" s="211" customFormat="1" x14ac:dyDescent="0.2">
      <c r="D192" s="207"/>
      <c r="E192" s="207"/>
      <c r="F192" s="207"/>
      <c r="G192" s="326"/>
      <c r="H192" s="364"/>
      <c r="J192" s="380"/>
      <c r="K192" s="303"/>
    </row>
    <row r="193" spans="4:11" s="211" customFormat="1" x14ac:dyDescent="0.2">
      <c r="D193" s="207"/>
      <c r="E193" s="207"/>
      <c r="F193" s="207"/>
      <c r="G193" s="326"/>
      <c r="H193" s="364"/>
      <c r="J193" s="380"/>
      <c r="K193" s="303"/>
    </row>
    <row r="194" spans="4:11" s="211" customFormat="1" x14ac:dyDescent="0.2">
      <c r="D194" s="207"/>
      <c r="E194" s="207"/>
      <c r="F194" s="207"/>
      <c r="G194" s="326"/>
      <c r="H194" s="360"/>
      <c r="J194" s="375"/>
      <c r="K194" s="303"/>
    </row>
    <row r="195" spans="4:11" s="211" customFormat="1" x14ac:dyDescent="0.2">
      <c r="D195" s="207"/>
      <c r="E195" s="207"/>
      <c r="F195" s="207"/>
      <c r="G195" s="326"/>
      <c r="H195" s="360"/>
      <c r="J195" s="375"/>
      <c r="K195" s="303"/>
    </row>
    <row r="196" spans="4:11" s="211" customFormat="1" x14ac:dyDescent="0.2">
      <c r="D196" s="207"/>
      <c r="E196" s="207"/>
      <c r="F196" s="207"/>
      <c r="G196" s="326"/>
      <c r="H196" s="364"/>
      <c r="J196" s="322"/>
      <c r="K196" s="303"/>
    </row>
    <row r="197" spans="4:11" s="211" customFormat="1" x14ac:dyDescent="0.2">
      <c r="D197" s="207"/>
      <c r="E197" s="207"/>
      <c r="F197" s="207"/>
      <c r="G197" s="326"/>
      <c r="H197" s="364"/>
      <c r="J197" s="322"/>
      <c r="K197" s="303"/>
    </row>
    <row r="198" spans="4:11" s="211" customFormat="1" x14ac:dyDescent="0.2">
      <c r="D198" s="207"/>
      <c r="E198" s="207"/>
      <c r="F198" s="207"/>
      <c r="G198" s="326"/>
      <c r="H198" s="364"/>
      <c r="J198" s="322"/>
      <c r="K198" s="303"/>
    </row>
    <row r="199" spans="4:11" s="211" customFormat="1" x14ac:dyDescent="0.2">
      <c r="D199" s="207"/>
      <c r="E199" s="207"/>
      <c r="F199" s="207"/>
      <c r="G199" s="326"/>
      <c r="H199" s="364"/>
      <c r="J199" s="322"/>
      <c r="K199" s="303"/>
    </row>
    <row r="200" spans="4:11" s="211" customFormat="1" x14ac:dyDescent="0.2">
      <c r="D200" s="207"/>
      <c r="E200" s="207"/>
      <c r="F200" s="207"/>
      <c r="G200" s="326"/>
      <c r="H200" s="364"/>
      <c r="J200" s="322"/>
      <c r="K200" s="303"/>
    </row>
    <row r="201" spans="4:11" s="211" customFormat="1" x14ac:dyDescent="0.2">
      <c r="D201" s="207"/>
      <c r="E201" s="207"/>
      <c r="F201" s="207"/>
      <c r="G201" s="326"/>
      <c r="H201" s="364"/>
      <c r="J201" s="322"/>
      <c r="K201" s="303"/>
    </row>
    <row r="202" spans="4:11" s="211" customFormat="1" x14ac:dyDescent="0.2">
      <c r="D202" s="207"/>
      <c r="E202" s="207"/>
      <c r="F202" s="207"/>
      <c r="G202" s="326"/>
      <c r="H202" s="364"/>
      <c r="J202" s="322"/>
      <c r="K202" s="303"/>
    </row>
    <row r="203" spans="4:11" s="211" customFormat="1" x14ac:dyDescent="0.2">
      <c r="D203" s="207"/>
      <c r="E203" s="207"/>
      <c r="F203" s="207"/>
      <c r="G203" s="326"/>
      <c r="H203" s="364"/>
      <c r="J203" s="322"/>
      <c r="K203" s="303"/>
    </row>
    <row r="204" spans="4:11" s="211" customFormat="1" x14ac:dyDescent="0.2">
      <c r="D204" s="207"/>
      <c r="E204" s="207"/>
      <c r="F204" s="207"/>
      <c r="G204" s="326"/>
      <c r="H204" s="364"/>
      <c r="J204" s="322"/>
      <c r="K204" s="303"/>
    </row>
    <row r="205" spans="4:11" s="211" customFormat="1" x14ac:dyDescent="0.2">
      <c r="D205" s="207"/>
      <c r="E205" s="207"/>
      <c r="F205" s="207"/>
      <c r="G205" s="326"/>
      <c r="H205" s="364"/>
      <c r="J205" s="322"/>
      <c r="K205" s="303"/>
    </row>
    <row r="206" spans="4:11" s="211" customFormat="1" x14ac:dyDescent="0.2">
      <c r="D206" s="207"/>
      <c r="E206" s="207"/>
      <c r="F206" s="207"/>
      <c r="G206" s="326"/>
      <c r="H206" s="364"/>
      <c r="J206" s="322"/>
      <c r="K206" s="303"/>
    </row>
    <row r="207" spans="4:11" s="211" customFormat="1" x14ac:dyDescent="0.2">
      <c r="D207" s="207"/>
      <c r="E207" s="207"/>
      <c r="F207" s="207"/>
      <c r="G207" s="326"/>
      <c r="H207" s="364"/>
      <c r="J207" s="322"/>
      <c r="K207" s="303"/>
    </row>
    <row r="208" spans="4:11" s="211" customFormat="1" x14ac:dyDescent="0.2">
      <c r="D208" s="207"/>
      <c r="E208" s="207"/>
      <c r="F208" s="207"/>
      <c r="G208" s="326"/>
      <c r="H208" s="364"/>
      <c r="J208" s="322"/>
      <c r="K208" s="303"/>
    </row>
    <row r="209" spans="4:11" s="211" customFormat="1" x14ac:dyDescent="0.2">
      <c r="D209" s="207"/>
      <c r="E209" s="207"/>
      <c r="F209" s="207"/>
      <c r="G209" s="326"/>
      <c r="H209" s="364"/>
      <c r="J209" s="322"/>
      <c r="K209" s="303"/>
    </row>
    <row r="210" spans="4:11" s="211" customFormat="1" x14ac:dyDescent="0.2">
      <c r="D210" s="207"/>
      <c r="E210" s="207"/>
      <c r="F210" s="207"/>
      <c r="G210" s="326"/>
      <c r="H210" s="370"/>
      <c r="J210" s="381"/>
      <c r="K210" s="303"/>
    </row>
    <row r="211" spans="4:11" s="211" customFormat="1" x14ac:dyDescent="0.2">
      <c r="D211" s="207"/>
      <c r="E211" s="207"/>
      <c r="F211" s="207"/>
      <c r="G211" s="326"/>
      <c r="H211" s="360"/>
      <c r="J211" s="375"/>
      <c r="K211" s="303"/>
    </row>
    <row r="212" spans="4:11" s="211" customFormat="1" x14ac:dyDescent="0.2">
      <c r="D212" s="207"/>
      <c r="E212" s="207"/>
      <c r="F212" s="207"/>
      <c r="G212" s="326"/>
      <c r="H212" s="360"/>
      <c r="J212" s="375"/>
      <c r="K212" s="303"/>
    </row>
    <row r="213" spans="4:11" s="211" customFormat="1" x14ac:dyDescent="0.2">
      <c r="D213" s="207"/>
      <c r="E213" s="207"/>
      <c r="F213" s="207"/>
      <c r="G213" s="326"/>
      <c r="H213" s="364"/>
      <c r="J213" s="322"/>
      <c r="K213" s="303"/>
    </row>
    <row r="214" spans="4:11" s="211" customFormat="1" x14ac:dyDescent="0.2">
      <c r="D214" s="207"/>
      <c r="E214" s="207"/>
      <c r="F214" s="207"/>
      <c r="G214" s="326"/>
      <c r="H214" s="364"/>
      <c r="J214" s="322"/>
      <c r="K214" s="303"/>
    </row>
    <row r="215" spans="4:11" s="211" customFormat="1" x14ac:dyDescent="0.2">
      <c r="D215" s="207"/>
      <c r="E215" s="207"/>
      <c r="F215" s="207"/>
      <c r="G215" s="326"/>
      <c r="H215" s="364"/>
      <c r="J215" s="322"/>
      <c r="K215" s="303"/>
    </row>
    <row r="216" spans="4:11" s="211" customFormat="1" x14ac:dyDescent="0.2">
      <c r="D216" s="207"/>
      <c r="E216" s="207"/>
      <c r="F216" s="207"/>
      <c r="G216" s="326"/>
      <c r="H216" s="364"/>
      <c r="J216" s="322"/>
      <c r="K216" s="303"/>
    </row>
    <row r="217" spans="4:11" s="211" customFormat="1" x14ac:dyDescent="0.2">
      <c r="D217" s="207"/>
      <c r="E217" s="207"/>
      <c r="F217" s="207"/>
      <c r="G217" s="326"/>
      <c r="H217" s="364"/>
      <c r="J217" s="322"/>
      <c r="K217" s="303"/>
    </row>
    <row r="218" spans="4:11" s="211" customFormat="1" x14ac:dyDescent="0.2">
      <c r="D218" s="207"/>
      <c r="E218" s="207"/>
      <c r="F218" s="207"/>
      <c r="G218" s="326"/>
      <c r="H218" s="364"/>
      <c r="J218" s="322"/>
      <c r="K218" s="303"/>
    </row>
    <row r="219" spans="4:11" s="211" customFormat="1" x14ac:dyDescent="0.2">
      <c r="D219" s="207"/>
      <c r="E219" s="207"/>
      <c r="F219" s="207"/>
      <c r="G219" s="326"/>
      <c r="H219" s="364"/>
      <c r="J219" s="322"/>
      <c r="K219" s="303"/>
    </row>
    <row r="220" spans="4:11" s="211" customFormat="1" x14ac:dyDescent="0.2">
      <c r="D220" s="207"/>
      <c r="E220" s="207"/>
      <c r="F220" s="207"/>
      <c r="G220" s="326"/>
      <c r="H220" s="360"/>
      <c r="J220" s="375"/>
      <c r="K220" s="303"/>
    </row>
    <row r="221" spans="4:11" s="211" customFormat="1" x14ac:dyDescent="0.2">
      <c r="D221" s="207"/>
      <c r="E221" s="207"/>
      <c r="F221" s="207"/>
      <c r="G221" s="326"/>
      <c r="H221" s="364"/>
      <c r="J221" s="322"/>
      <c r="K221" s="303"/>
    </row>
    <row r="222" spans="4:11" s="211" customFormat="1" x14ac:dyDescent="0.2">
      <c r="D222" s="207"/>
      <c r="E222" s="207"/>
      <c r="F222" s="207"/>
      <c r="G222" s="326"/>
      <c r="H222" s="364"/>
      <c r="J222" s="322"/>
      <c r="K222" s="303"/>
    </row>
    <row r="223" spans="4:11" s="211" customFormat="1" x14ac:dyDescent="0.2">
      <c r="D223" s="207"/>
      <c r="E223" s="207"/>
      <c r="F223" s="207"/>
      <c r="G223" s="326"/>
      <c r="H223" s="364"/>
      <c r="J223" s="322"/>
      <c r="K223" s="303"/>
    </row>
    <row r="224" spans="4:11" s="211" customFormat="1" x14ac:dyDescent="0.2">
      <c r="D224" s="207"/>
      <c r="E224" s="207"/>
      <c r="F224" s="207"/>
      <c r="G224" s="326"/>
      <c r="H224" s="364"/>
      <c r="J224" s="322"/>
      <c r="K224" s="303"/>
    </row>
    <row r="225" spans="4:11" s="211" customFormat="1" x14ac:dyDescent="0.2">
      <c r="D225" s="207"/>
      <c r="E225" s="207"/>
      <c r="F225" s="207"/>
      <c r="G225" s="326"/>
      <c r="H225" s="364"/>
      <c r="J225" s="322"/>
      <c r="K225" s="303"/>
    </row>
    <row r="226" spans="4:11" s="211" customFormat="1" x14ac:dyDescent="0.2">
      <c r="D226" s="207"/>
      <c r="E226" s="207"/>
      <c r="F226" s="207"/>
      <c r="G226" s="326"/>
      <c r="H226" s="360"/>
      <c r="J226" s="375"/>
      <c r="K226" s="303"/>
    </row>
    <row r="227" spans="4:11" s="211" customFormat="1" x14ac:dyDescent="0.2">
      <c r="D227" s="207"/>
      <c r="E227" s="207"/>
      <c r="F227" s="207"/>
      <c r="G227" s="326"/>
      <c r="H227" s="364"/>
      <c r="J227" s="322"/>
      <c r="K227" s="303"/>
    </row>
    <row r="228" spans="4:11" s="211" customFormat="1" x14ac:dyDescent="0.2">
      <c r="D228" s="207"/>
      <c r="E228" s="207"/>
      <c r="F228" s="207"/>
      <c r="G228" s="326"/>
      <c r="H228" s="364"/>
      <c r="J228" s="322"/>
      <c r="K228" s="303"/>
    </row>
    <row r="229" spans="4:11" s="211" customFormat="1" x14ac:dyDescent="0.2">
      <c r="D229" s="207"/>
      <c r="E229" s="207"/>
      <c r="F229" s="207"/>
      <c r="G229" s="326"/>
      <c r="H229" s="364"/>
      <c r="J229" s="322"/>
      <c r="K229" s="303"/>
    </row>
    <row r="230" spans="4:11" s="211" customFormat="1" x14ac:dyDescent="0.2">
      <c r="D230" s="207"/>
      <c r="E230" s="207"/>
      <c r="F230" s="207"/>
      <c r="G230" s="326"/>
      <c r="H230" s="364"/>
      <c r="J230" s="322"/>
      <c r="K230" s="303"/>
    </row>
    <row r="231" spans="4:11" s="211" customFormat="1" x14ac:dyDescent="0.2">
      <c r="D231" s="207"/>
      <c r="E231" s="207"/>
      <c r="F231" s="207"/>
      <c r="G231" s="326"/>
      <c r="H231" s="360"/>
      <c r="J231" s="375"/>
      <c r="K231" s="303"/>
    </row>
    <row r="232" spans="4:11" s="211" customFormat="1" x14ac:dyDescent="0.2">
      <c r="D232" s="207"/>
      <c r="E232" s="207"/>
      <c r="F232" s="207"/>
      <c r="G232" s="326"/>
      <c r="H232" s="364"/>
      <c r="J232" s="322"/>
      <c r="K232" s="303"/>
    </row>
    <row r="233" spans="4:11" s="211" customFormat="1" x14ac:dyDescent="0.2">
      <c r="D233" s="207"/>
      <c r="E233" s="207"/>
      <c r="F233" s="207"/>
      <c r="G233" s="326"/>
      <c r="H233" s="364"/>
      <c r="J233" s="322"/>
      <c r="K233" s="303"/>
    </row>
    <row r="234" spans="4:11" s="211" customFormat="1" x14ac:dyDescent="0.2">
      <c r="D234" s="207"/>
      <c r="E234" s="207"/>
      <c r="F234" s="207"/>
      <c r="G234" s="301"/>
      <c r="H234" s="364"/>
      <c r="J234" s="322"/>
      <c r="K234" s="303"/>
    </row>
    <row r="235" spans="4:11" s="211" customFormat="1" x14ac:dyDescent="0.2">
      <c r="D235" s="207"/>
      <c r="E235" s="207"/>
      <c r="F235" s="207"/>
      <c r="G235" s="301"/>
      <c r="H235" s="364"/>
      <c r="J235" s="322"/>
      <c r="K235" s="303"/>
    </row>
    <row r="236" spans="4:11" s="211" customFormat="1" x14ac:dyDescent="0.2">
      <c r="D236" s="207"/>
      <c r="E236" s="207"/>
      <c r="F236" s="207"/>
      <c r="G236" s="301"/>
      <c r="H236" s="364"/>
      <c r="J236" s="322"/>
      <c r="K236" s="303"/>
    </row>
    <row r="237" spans="4:11" s="211" customFormat="1" x14ac:dyDescent="0.2">
      <c r="D237" s="207"/>
      <c r="E237" s="207"/>
      <c r="F237" s="207"/>
      <c r="G237" s="301"/>
      <c r="H237" s="364"/>
      <c r="J237" s="322"/>
      <c r="K237" s="303"/>
    </row>
    <row r="238" spans="4:11" s="211" customFormat="1" x14ac:dyDescent="0.2">
      <c r="D238" s="207"/>
      <c r="E238" s="207"/>
      <c r="F238" s="207"/>
      <c r="G238" s="301"/>
      <c r="H238" s="364"/>
      <c r="J238" s="322"/>
      <c r="K238" s="303"/>
    </row>
    <row r="239" spans="4:11" s="211" customFormat="1" x14ac:dyDescent="0.2">
      <c r="D239" s="207"/>
      <c r="E239" s="207"/>
      <c r="F239" s="207"/>
      <c r="G239" s="301"/>
      <c r="H239" s="364"/>
      <c r="J239" s="322"/>
      <c r="K239" s="303"/>
    </row>
    <row r="240" spans="4:11" s="211" customFormat="1" x14ac:dyDescent="0.2">
      <c r="D240" s="207"/>
      <c r="E240" s="207"/>
      <c r="F240" s="207"/>
      <c r="G240" s="301"/>
      <c r="H240" s="364"/>
      <c r="J240" s="322"/>
      <c r="K240" s="303"/>
    </row>
    <row r="241" spans="4:11" s="211" customFormat="1" x14ac:dyDescent="0.2">
      <c r="D241" s="207"/>
      <c r="E241" s="207"/>
      <c r="F241" s="207"/>
      <c r="G241" s="301"/>
      <c r="H241" s="364"/>
      <c r="J241" s="322"/>
      <c r="K241" s="303"/>
    </row>
    <row r="242" spans="4:11" s="211" customFormat="1" x14ac:dyDescent="0.2">
      <c r="D242" s="207"/>
      <c r="E242" s="207"/>
      <c r="F242" s="207"/>
      <c r="G242" s="301"/>
      <c r="H242" s="364"/>
      <c r="J242" s="322"/>
      <c r="K242" s="303"/>
    </row>
    <row r="243" spans="4:11" s="211" customFormat="1" x14ac:dyDescent="0.2">
      <c r="D243" s="207"/>
      <c r="E243" s="207"/>
      <c r="F243" s="207"/>
      <c r="G243" s="301"/>
      <c r="H243" s="364"/>
      <c r="J243" s="322"/>
      <c r="K243" s="303"/>
    </row>
    <row r="244" spans="4:11" s="211" customFormat="1" x14ac:dyDescent="0.2">
      <c r="D244" s="207"/>
      <c r="E244" s="207"/>
      <c r="F244" s="207"/>
      <c r="G244" s="301"/>
      <c r="H244" s="364"/>
      <c r="J244" s="322"/>
      <c r="K244" s="303"/>
    </row>
    <row r="245" spans="4:11" s="211" customFormat="1" x14ac:dyDescent="0.2">
      <c r="D245" s="207"/>
      <c r="E245" s="207"/>
      <c r="F245" s="207"/>
      <c r="G245" s="301"/>
      <c r="H245" s="364"/>
      <c r="J245" s="322"/>
      <c r="K245" s="303"/>
    </row>
    <row r="246" spans="4:11" s="211" customFormat="1" x14ac:dyDescent="0.2">
      <c r="D246" s="207"/>
      <c r="E246" s="207"/>
      <c r="F246" s="207"/>
      <c r="G246" s="301"/>
      <c r="H246" s="364"/>
      <c r="J246" s="322"/>
      <c r="K246" s="303"/>
    </row>
    <row r="247" spans="4:11" s="211" customFormat="1" x14ac:dyDescent="0.2">
      <c r="D247" s="207"/>
      <c r="E247" s="207"/>
      <c r="F247" s="207"/>
      <c r="G247" s="301"/>
      <c r="H247" s="364"/>
      <c r="J247" s="322"/>
      <c r="K247" s="303"/>
    </row>
    <row r="248" spans="4:11" s="211" customFormat="1" x14ac:dyDescent="0.2">
      <c r="D248" s="207"/>
      <c r="E248" s="207"/>
      <c r="F248" s="207"/>
      <c r="G248" s="301"/>
      <c r="H248" s="364"/>
      <c r="J248" s="322"/>
      <c r="K248" s="303"/>
    </row>
    <row r="249" spans="4:11" s="211" customFormat="1" x14ac:dyDescent="0.2">
      <c r="D249" s="207"/>
      <c r="E249" s="207"/>
      <c r="F249" s="207"/>
      <c r="G249" s="301"/>
      <c r="H249" s="364"/>
      <c r="J249" s="322"/>
      <c r="K249" s="303"/>
    </row>
    <row r="250" spans="4:11" s="211" customFormat="1" x14ac:dyDescent="0.2">
      <c r="D250" s="207"/>
      <c r="E250" s="207"/>
      <c r="F250" s="207"/>
      <c r="G250" s="301"/>
      <c r="H250" s="364"/>
      <c r="J250" s="322"/>
      <c r="K250" s="303"/>
    </row>
    <row r="251" spans="4:11" s="211" customFormat="1" x14ac:dyDescent="0.2">
      <c r="D251" s="207"/>
      <c r="E251" s="207"/>
      <c r="F251" s="207"/>
      <c r="G251" s="301"/>
      <c r="H251" s="364"/>
      <c r="J251" s="322"/>
      <c r="K251" s="303"/>
    </row>
    <row r="252" spans="4:11" s="211" customFormat="1" x14ac:dyDescent="0.2">
      <c r="D252" s="207"/>
      <c r="E252" s="207"/>
      <c r="F252" s="207"/>
      <c r="G252" s="301"/>
      <c r="H252" s="364"/>
      <c r="J252" s="322"/>
      <c r="K252" s="303"/>
    </row>
    <row r="253" spans="4:11" s="211" customFormat="1" x14ac:dyDescent="0.2">
      <c r="D253" s="207"/>
      <c r="E253" s="207"/>
      <c r="F253" s="207"/>
      <c r="G253" s="301"/>
      <c r="H253" s="364"/>
      <c r="J253" s="322"/>
      <c r="K253" s="303"/>
    </row>
    <row r="254" spans="4:11" s="211" customFormat="1" x14ac:dyDescent="0.2">
      <c r="D254" s="207"/>
      <c r="E254" s="207"/>
      <c r="F254" s="207"/>
      <c r="G254" s="301"/>
      <c r="H254" s="364"/>
      <c r="J254" s="322"/>
      <c r="K254" s="303"/>
    </row>
    <row r="255" spans="4:11" s="211" customFormat="1" x14ac:dyDescent="0.2">
      <c r="D255" s="207"/>
      <c r="E255" s="207"/>
      <c r="F255" s="207"/>
      <c r="G255" s="301"/>
      <c r="H255" s="364"/>
      <c r="J255" s="322"/>
      <c r="K255" s="303"/>
    </row>
    <row r="256" spans="4:11" s="211" customFormat="1" x14ac:dyDescent="0.2">
      <c r="D256" s="207"/>
      <c r="E256" s="207"/>
      <c r="F256" s="207"/>
      <c r="G256" s="301"/>
      <c r="H256" s="364"/>
      <c r="J256" s="322"/>
      <c r="K256" s="303"/>
    </row>
    <row r="257" spans="4:11" s="211" customFormat="1" x14ac:dyDescent="0.2">
      <c r="D257" s="207"/>
      <c r="E257" s="207"/>
      <c r="F257" s="207"/>
      <c r="G257" s="301"/>
      <c r="H257" s="364"/>
      <c r="J257" s="322"/>
      <c r="K257" s="303"/>
    </row>
    <row r="258" spans="4:11" s="211" customFormat="1" x14ac:dyDescent="0.2">
      <c r="D258" s="207"/>
      <c r="E258" s="207"/>
      <c r="F258" s="207"/>
      <c r="G258" s="301"/>
      <c r="H258" s="364"/>
      <c r="J258" s="322"/>
      <c r="K258" s="303"/>
    </row>
    <row r="259" spans="4:11" s="211" customFormat="1" x14ac:dyDescent="0.2">
      <c r="D259" s="207"/>
      <c r="E259" s="207"/>
      <c r="F259" s="207"/>
      <c r="G259" s="301"/>
      <c r="H259" s="364"/>
      <c r="J259" s="322"/>
      <c r="K259" s="303"/>
    </row>
    <row r="260" spans="4:11" s="211" customFormat="1" x14ac:dyDescent="0.2">
      <c r="D260" s="207"/>
      <c r="E260" s="207"/>
      <c r="F260" s="207"/>
      <c r="G260" s="301"/>
      <c r="H260" s="364"/>
      <c r="J260" s="322"/>
      <c r="K260" s="303"/>
    </row>
    <row r="261" spans="4:11" s="211" customFormat="1" x14ac:dyDescent="0.2">
      <c r="D261" s="207"/>
      <c r="E261" s="207"/>
      <c r="F261" s="207"/>
      <c r="G261" s="301"/>
      <c r="H261" s="364"/>
      <c r="J261" s="322"/>
      <c r="K261" s="303"/>
    </row>
    <row r="262" spans="4:11" s="211" customFormat="1" x14ac:dyDescent="0.2">
      <c r="D262" s="207"/>
      <c r="E262" s="207"/>
      <c r="F262" s="207"/>
      <c r="G262" s="301"/>
      <c r="H262" s="364"/>
      <c r="J262" s="322"/>
      <c r="K262" s="303"/>
    </row>
    <row r="263" spans="4:11" s="211" customFormat="1" x14ac:dyDescent="0.2">
      <c r="D263" s="207"/>
      <c r="E263" s="207"/>
      <c r="F263" s="207"/>
      <c r="G263" s="301"/>
      <c r="H263" s="364"/>
      <c r="J263" s="322"/>
      <c r="K263" s="303"/>
    </row>
    <row r="264" spans="4:11" s="211" customFormat="1" x14ac:dyDescent="0.2">
      <c r="D264" s="207"/>
      <c r="E264" s="207"/>
      <c r="F264" s="207"/>
      <c r="G264" s="301"/>
      <c r="H264" s="364"/>
      <c r="J264" s="322"/>
      <c r="K264" s="303"/>
    </row>
    <row r="265" spans="4:11" s="211" customFormat="1" x14ac:dyDescent="0.2">
      <c r="D265" s="207"/>
      <c r="E265" s="207"/>
      <c r="F265" s="207"/>
      <c r="G265" s="301"/>
      <c r="H265" s="364"/>
      <c r="J265" s="322"/>
      <c r="K265" s="303"/>
    </row>
    <row r="266" spans="4:11" s="211" customFormat="1" x14ac:dyDescent="0.2">
      <c r="D266" s="207"/>
      <c r="E266" s="207"/>
      <c r="F266" s="207"/>
      <c r="G266" s="301"/>
      <c r="H266" s="364"/>
      <c r="J266" s="322"/>
      <c r="K266" s="303"/>
    </row>
    <row r="267" spans="4:11" s="211" customFormat="1" x14ac:dyDescent="0.2">
      <c r="D267" s="207"/>
      <c r="E267" s="207"/>
      <c r="F267" s="207"/>
      <c r="G267" s="301"/>
      <c r="H267" s="364"/>
      <c r="J267" s="322"/>
      <c r="K267" s="303"/>
    </row>
    <row r="268" spans="4:11" s="211" customFormat="1" x14ac:dyDescent="0.2">
      <c r="D268" s="207"/>
      <c r="E268" s="207"/>
      <c r="F268" s="207"/>
      <c r="G268" s="301"/>
      <c r="H268" s="371"/>
      <c r="J268" s="382"/>
      <c r="K268" s="303"/>
    </row>
    <row r="269" spans="4:11" s="211" customFormat="1" x14ac:dyDescent="0.2">
      <c r="D269" s="207"/>
      <c r="E269" s="207"/>
      <c r="F269" s="207"/>
      <c r="G269" s="301"/>
      <c r="H269" s="360"/>
      <c r="J269" s="375"/>
      <c r="K269" s="303"/>
    </row>
    <row r="270" spans="4:11" s="211" customFormat="1" x14ac:dyDescent="0.2">
      <c r="D270" s="207"/>
      <c r="E270" s="207"/>
      <c r="F270" s="207"/>
      <c r="G270" s="301"/>
      <c r="H270" s="360"/>
      <c r="J270" s="375"/>
      <c r="K270" s="303"/>
    </row>
    <row r="271" spans="4:11" s="211" customFormat="1" x14ac:dyDescent="0.2">
      <c r="D271" s="207"/>
      <c r="E271" s="207"/>
      <c r="F271" s="207"/>
      <c r="G271" s="301"/>
      <c r="H271" s="360"/>
      <c r="J271" s="375"/>
      <c r="K271" s="303"/>
    </row>
    <row r="272" spans="4:11" s="211" customFormat="1" x14ac:dyDescent="0.2">
      <c r="D272" s="207"/>
      <c r="E272" s="207"/>
      <c r="F272" s="207"/>
      <c r="G272" s="301"/>
      <c r="H272" s="360"/>
      <c r="J272" s="375"/>
      <c r="K272" s="303"/>
    </row>
    <row r="273" spans="4:11" s="211" customFormat="1" x14ac:dyDescent="0.2">
      <c r="D273" s="207"/>
      <c r="E273" s="207"/>
      <c r="F273" s="207"/>
      <c r="G273" s="301"/>
      <c r="H273" s="372"/>
      <c r="J273" s="383"/>
      <c r="K273" s="303"/>
    </row>
    <row r="274" spans="4:11" s="211" customFormat="1" x14ac:dyDescent="0.2">
      <c r="D274" s="207"/>
      <c r="E274" s="207"/>
      <c r="F274" s="207"/>
      <c r="G274" s="301"/>
      <c r="H274" s="372"/>
      <c r="J274" s="383"/>
      <c r="K274" s="303"/>
    </row>
    <row r="275" spans="4:11" s="211" customFormat="1" x14ac:dyDescent="0.2">
      <c r="D275" s="207"/>
      <c r="E275" s="207"/>
      <c r="F275" s="207"/>
      <c r="G275" s="301"/>
      <c r="H275" s="372"/>
      <c r="J275" s="383"/>
      <c r="K275" s="303"/>
    </row>
    <row r="276" spans="4:11" s="211" customFormat="1" x14ac:dyDescent="0.2">
      <c r="D276" s="207"/>
      <c r="E276" s="207"/>
      <c r="F276" s="207"/>
      <c r="G276" s="301"/>
      <c r="H276" s="360"/>
      <c r="J276" s="375"/>
      <c r="K276" s="303"/>
    </row>
    <row r="277" spans="4:11" s="211" customFormat="1" x14ac:dyDescent="0.2">
      <c r="D277" s="207"/>
      <c r="E277" s="207"/>
      <c r="F277" s="207"/>
      <c r="G277" s="301"/>
      <c r="H277" s="372"/>
      <c r="J277" s="383"/>
      <c r="K277" s="303"/>
    </row>
    <row r="278" spans="4:11" s="211" customFormat="1" x14ac:dyDescent="0.2">
      <c r="D278" s="207"/>
      <c r="E278" s="207"/>
      <c r="F278" s="207"/>
      <c r="G278" s="301"/>
      <c r="H278" s="360"/>
      <c r="J278" s="375"/>
      <c r="K278" s="303"/>
    </row>
    <row r="279" spans="4:11" s="211" customFormat="1" x14ac:dyDescent="0.2">
      <c r="D279" s="207"/>
      <c r="E279" s="207"/>
      <c r="F279" s="207"/>
      <c r="G279" s="301"/>
      <c r="H279" s="372"/>
      <c r="J279" s="383"/>
      <c r="K279" s="303"/>
    </row>
    <row r="280" spans="4:11" s="211" customFormat="1" x14ac:dyDescent="0.2">
      <c r="D280" s="207"/>
      <c r="E280" s="207"/>
      <c r="F280" s="207"/>
      <c r="G280" s="301"/>
      <c r="H280" s="372"/>
      <c r="J280" s="383"/>
      <c r="K280" s="303"/>
    </row>
    <row r="281" spans="4:11" s="211" customFormat="1" x14ac:dyDescent="0.2">
      <c r="D281" s="207"/>
      <c r="E281" s="207"/>
      <c r="F281" s="207"/>
      <c r="G281" s="301"/>
      <c r="H281" s="372"/>
      <c r="J281" s="383"/>
      <c r="K281" s="303"/>
    </row>
    <row r="282" spans="4:11" s="211" customFormat="1" x14ac:dyDescent="0.2">
      <c r="D282" s="207"/>
      <c r="E282" s="207"/>
      <c r="F282" s="207"/>
      <c r="G282" s="301"/>
      <c r="H282" s="372"/>
      <c r="J282" s="383"/>
      <c r="K282" s="303"/>
    </row>
    <row r="283" spans="4:11" s="211" customFormat="1" x14ac:dyDescent="0.2">
      <c r="D283" s="207"/>
      <c r="E283" s="207"/>
      <c r="F283" s="207"/>
      <c r="G283" s="301"/>
      <c r="H283" s="372"/>
      <c r="J283" s="383"/>
      <c r="K283" s="303"/>
    </row>
    <row r="284" spans="4:11" s="211" customFormat="1" x14ac:dyDescent="0.2">
      <c r="D284" s="207"/>
      <c r="E284" s="207"/>
      <c r="F284" s="207"/>
      <c r="G284" s="301"/>
      <c r="H284" s="360"/>
      <c r="J284" s="375"/>
      <c r="K284" s="303"/>
    </row>
    <row r="285" spans="4:11" s="211" customFormat="1" x14ac:dyDescent="0.2">
      <c r="D285" s="207"/>
      <c r="E285" s="207"/>
      <c r="F285" s="207"/>
      <c r="G285" s="301"/>
      <c r="H285" s="483"/>
      <c r="J285" s="486"/>
      <c r="K285" s="303"/>
    </row>
    <row r="286" spans="4:11" s="211" customFormat="1" x14ac:dyDescent="0.2">
      <c r="D286" s="207"/>
      <c r="E286" s="207"/>
      <c r="F286" s="207"/>
      <c r="G286" s="301"/>
      <c r="H286" s="483"/>
      <c r="J286" s="486"/>
      <c r="K286" s="303"/>
    </row>
    <row r="287" spans="4:11" s="211" customFormat="1" x14ac:dyDescent="0.2">
      <c r="D287" s="207"/>
      <c r="E287" s="207"/>
      <c r="F287" s="207"/>
      <c r="G287" s="301"/>
      <c r="H287" s="483"/>
      <c r="J287" s="486"/>
      <c r="K287" s="303"/>
    </row>
    <row r="288" spans="4:11" s="211" customFormat="1" x14ac:dyDescent="0.2">
      <c r="D288" s="207"/>
      <c r="E288" s="207"/>
      <c r="F288" s="207"/>
      <c r="G288" s="301"/>
      <c r="H288" s="364"/>
      <c r="J288" s="322"/>
      <c r="K288" s="303"/>
    </row>
    <row r="289" spans="4:11" s="211" customFormat="1" x14ac:dyDescent="0.2">
      <c r="D289" s="207"/>
      <c r="E289" s="207"/>
      <c r="F289" s="207"/>
      <c r="G289" s="301"/>
      <c r="H289" s="364"/>
      <c r="J289" s="322"/>
      <c r="K289" s="303"/>
    </row>
    <row r="290" spans="4:11" s="211" customFormat="1" x14ac:dyDescent="0.2">
      <c r="D290" s="207"/>
      <c r="E290" s="207"/>
      <c r="F290" s="207"/>
      <c r="G290" s="301"/>
      <c r="H290" s="364"/>
      <c r="J290" s="322"/>
      <c r="K290" s="303"/>
    </row>
    <row r="291" spans="4:11" s="211" customFormat="1" x14ac:dyDescent="0.2">
      <c r="D291" s="207"/>
      <c r="E291" s="207"/>
      <c r="F291" s="207"/>
      <c r="G291" s="301"/>
      <c r="H291" s="364"/>
      <c r="J291" s="322"/>
      <c r="K291" s="303"/>
    </row>
    <row r="292" spans="4:11" s="211" customFormat="1" x14ac:dyDescent="0.2">
      <c r="D292" s="207"/>
      <c r="E292" s="207"/>
      <c r="F292" s="207"/>
      <c r="G292" s="301"/>
      <c r="H292" s="364"/>
      <c r="J292" s="322"/>
      <c r="K292" s="303"/>
    </row>
    <row r="293" spans="4:11" s="211" customFormat="1" x14ac:dyDescent="0.2">
      <c r="D293" s="207"/>
      <c r="E293" s="207"/>
      <c r="F293" s="207"/>
      <c r="G293" s="301"/>
      <c r="H293" s="364"/>
      <c r="J293" s="322"/>
      <c r="K293" s="303"/>
    </row>
    <row r="294" spans="4:11" s="211" customFormat="1" x14ac:dyDescent="0.2">
      <c r="D294" s="207"/>
      <c r="E294" s="207"/>
      <c r="F294" s="207"/>
      <c r="G294" s="301"/>
      <c r="H294" s="364"/>
      <c r="J294" s="322"/>
      <c r="K294" s="303"/>
    </row>
    <row r="295" spans="4:11" s="211" customFormat="1" x14ac:dyDescent="0.2">
      <c r="D295" s="207"/>
      <c r="E295" s="207"/>
      <c r="F295" s="207"/>
      <c r="G295" s="301"/>
      <c r="H295" s="364"/>
      <c r="J295" s="322"/>
      <c r="K295" s="303"/>
    </row>
    <row r="296" spans="4:11" s="211" customFormat="1" x14ac:dyDescent="0.2">
      <c r="D296" s="207"/>
      <c r="E296" s="207"/>
      <c r="F296" s="207"/>
      <c r="G296" s="301"/>
      <c r="H296" s="364"/>
      <c r="J296" s="322"/>
      <c r="K296" s="303"/>
    </row>
    <row r="297" spans="4:11" s="211" customFormat="1" x14ac:dyDescent="0.2">
      <c r="D297" s="207"/>
      <c r="E297" s="207"/>
      <c r="F297" s="207"/>
      <c r="G297" s="301"/>
      <c r="H297" s="364"/>
      <c r="J297" s="322"/>
      <c r="K297" s="303"/>
    </row>
    <row r="298" spans="4:11" s="211" customFormat="1" x14ac:dyDescent="0.2">
      <c r="D298" s="207"/>
      <c r="E298" s="207"/>
      <c r="F298" s="207"/>
      <c r="G298" s="301"/>
      <c r="H298" s="360"/>
      <c r="J298" s="375"/>
      <c r="K298" s="303"/>
    </row>
    <row r="299" spans="4:11" s="211" customFormat="1" x14ac:dyDescent="0.2">
      <c r="D299" s="207"/>
      <c r="E299" s="207"/>
      <c r="F299" s="207"/>
      <c r="G299" s="301"/>
      <c r="H299" s="360"/>
      <c r="J299" s="375"/>
      <c r="K299" s="303"/>
    </row>
    <row r="300" spans="4:11" s="211" customFormat="1" x14ac:dyDescent="0.2">
      <c r="D300" s="207"/>
      <c r="E300" s="207"/>
      <c r="F300" s="207"/>
      <c r="G300" s="301"/>
      <c r="H300" s="483"/>
      <c r="J300" s="485"/>
      <c r="K300" s="303"/>
    </row>
    <row r="301" spans="4:11" s="211" customFormat="1" x14ac:dyDescent="0.2">
      <c r="D301" s="207"/>
      <c r="E301" s="207"/>
      <c r="F301" s="207"/>
      <c r="G301" s="301"/>
      <c r="H301" s="483"/>
      <c r="J301" s="485"/>
      <c r="K301" s="303"/>
    </row>
    <row r="302" spans="4:11" s="211" customFormat="1" x14ac:dyDescent="0.2">
      <c r="D302" s="207"/>
      <c r="E302" s="207"/>
      <c r="F302" s="207"/>
      <c r="G302" s="301"/>
      <c r="H302" s="483"/>
      <c r="J302" s="485"/>
      <c r="K302" s="303"/>
    </row>
    <row r="303" spans="4:11" s="211" customFormat="1" x14ac:dyDescent="0.2">
      <c r="D303" s="207"/>
      <c r="E303" s="207"/>
      <c r="F303" s="207"/>
      <c r="G303" s="384"/>
      <c r="H303" s="360"/>
      <c r="J303" s="375"/>
      <c r="K303" s="303"/>
    </row>
    <row r="304" spans="4:11" s="211" customFormat="1" x14ac:dyDescent="0.2">
      <c r="D304" s="207"/>
      <c r="E304" s="207"/>
      <c r="F304" s="207"/>
      <c r="G304" s="384"/>
      <c r="H304" s="360"/>
      <c r="J304" s="375"/>
      <c r="K304" s="303"/>
    </row>
    <row r="305" spans="4:11" s="211" customFormat="1" x14ac:dyDescent="0.2">
      <c r="D305" s="207"/>
      <c r="E305" s="207"/>
      <c r="F305" s="207"/>
      <c r="G305" s="301"/>
      <c r="H305" s="360"/>
      <c r="J305" s="375"/>
      <c r="K305" s="303"/>
    </row>
    <row r="306" spans="4:11" s="211" customFormat="1" x14ac:dyDescent="0.2">
      <c r="D306" s="207"/>
      <c r="E306" s="207"/>
      <c r="F306" s="207"/>
      <c r="G306" s="301"/>
      <c r="H306" s="360"/>
      <c r="J306" s="375"/>
      <c r="K306" s="303"/>
    </row>
    <row r="307" spans="4:11" s="211" customFormat="1" x14ac:dyDescent="0.2">
      <c r="D307" s="207"/>
      <c r="E307" s="207"/>
      <c r="F307" s="207"/>
      <c r="G307" s="384"/>
      <c r="H307" s="360"/>
      <c r="J307" s="375"/>
      <c r="K307" s="303"/>
    </row>
    <row r="308" spans="4:11" s="211" customFormat="1" x14ac:dyDescent="0.2">
      <c r="D308" s="207"/>
      <c r="E308" s="207"/>
      <c r="F308" s="207"/>
      <c r="G308" s="301"/>
      <c r="H308" s="360"/>
      <c r="J308" s="375"/>
      <c r="K308" s="303"/>
    </row>
    <row r="309" spans="4:11" s="211" customFormat="1" x14ac:dyDescent="0.2">
      <c r="D309" s="207"/>
      <c r="E309" s="207"/>
      <c r="F309" s="207"/>
      <c r="G309" s="301"/>
      <c r="H309" s="364"/>
      <c r="J309" s="322"/>
      <c r="K309" s="303"/>
    </row>
    <row r="310" spans="4:11" s="211" customFormat="1" x14ac:dyDescent="0.2">
      <c r="D310" s="207"/>
      <c r="E310" s="207"/>
      <c r="F310" s="207"/>
      <c r="G310" s="301"/>
      <c r="H310" s="364"/>
      <c r="J310" s="322"/>
      <c r="K310" s="303"/>
    </row>
    <row r="311" spans="4:11" s="211" customFormat="1" x14ac:dyDescent="0.2">
      <c r="D311" s="207"/>
      <c r="E311" s="207"/>
      <c r="F311" s="207"/>
      <c r="G311" s="301"/>
      <c r="H311" s="364"/>
      <c r="J311" s="322"/>
      <c r="K311" s="303"/>
    </row>
    <row r="312" spans="4:11" s="211" customFormat="1" x14ac:dyDescent="0.2">
      <c r="D312" s="207"/>
      <c r="E312" s="207"/>
      <c r="F312" s="207"/>
      <c r="G312" s="301"/>
      <c r="H312" s="364"/>
      <c r="J312" s="322"/>
      <c r="K312" s="303"/>
    </row>
    <row r="313" spans="4:11" s="211" customFormat="1" x14ac:dyDescent="0.2">
      <c r="D313" s="207"/>
      <c r="E313" s="207"/>
      <c r="F313" s="207"/>
      <c r="G313" s="301"/>
      <c r="H313" s="364"/>
      <c r="J313" s="322"/>
      <c r="K313" s="303"/>
    </row>
    <row r="314" spans="4:11" s="211" customFormat="1" x14ac:dyDescent="0.2">
      <c r="D314" s="207"/>
      <c r="E314" s="207"/>
      <c r="F314" s="207"/>
      <c r="G314" s="384"/>
      <c r="H314" s="360"/>
      <c r="J314" s="375"/>
      <c r="K314" s="303"/>
    </row>
    <row r="315" spans="4:11" s="211" customFormat="1" x14ac:dyDescent="0.2">
      <c r="D315" s="207"/>
      <c r="E315" s="207"/>
      <c r="F315" s="207"/>
      <c r="G315" s="301"/>
      <c r="H315" s="364"/>
      <c r="J315" s="322"/>
      <c r="K315" s="303"/>
    </row>
    <row r="316" spans="4:11" s="211" customFormat="1" x14ac:dyDescent="0.2">
      <c r="D316" s="207"/>
      <c r="E316" s="207"/>
      <c r="F316" s="207"/>
      <c r="G316" s="301"/>
      <c r="H316" s="364"/>
      <c r="J316" s="322"/>
      <c r="K316" s="303"/>
    </row>
    <row r="317" spans="4:11" s="211" customFormat="1" x14ac:dyDescent="0.2">
      <c r="D317" s="207"/>
      <c r="E317" s="207"/>
      <c r="F317" s="207"/>
      <c r="G317" s="301"/>
      <c r="H317" s="364"/>
      <c r="J317" s="322"/>
      <c r="K317" s="303"/>
    </row>
    <row r="318" spans="4:11" s="211" customFormat="1" x14ac:dyDescent="0.2">
      <c r="D318" s="207"/>
      <c r="E318" s="207"/>
      <c r="F318" s="207"/>
      <c r="G318" s="301"/>
      <c r="H318" s="364"/>
      <c r="J318" s="322"/>
      <c r="K318" s="303"/>
    </row>
    <row r="319" spans="4:11" s="211" customFormat="1" x14ac:dyDescent="0.2">
      <c r="D319" s="207"/>
      <c r="E319" s="207"/>
      <c r="F319" s="207"/>
      <c r="G319" s="384"/>
      <c r="H319" s="360"/>
      <c r="J319" s="375"/>
      <c r="K319" s="303"/>
    </row>
    <row r="320" spans="4:11" s="211" customFormat="1" x14ac:dyDescent="0.2">
      <c r="D320" s="207"/>
      <c r="E320" s="207"/>
      <c r="F320" s="207"/>
      <c r="G320" s="301"/>
      <c r="H320" s="364"/>
      <c r="J320" s="322"/>
      <c r="K320" s="303"/>
    </row>
    <row r="321" spans="4:11" s="211" customFormat="1" x14ac:dyDescent="0.2">
      <c r="D321" s="207"/>
      <c r="E321" s="207"/>
      <c r="F321" s="207"/>
      <c r="G321" s="301"/>
      <c r="H321" s="364"/>
      <c r="J321" s="322"/>
      <c r="K321" s="303"/>
    </row>
    <row r="322" spans="4:11" s="211" customFormat="1" x14ac:dyDescent="0.2">
      <c r="D322" s="207"/>
      <c r="E322" s="207"/>
      <c r="F322" s="207"/>
      <c r="G322" s="301"/>
      <c r="H322" s="364"/>
      <c r="J322" s="322"/>
      <c r="K322" s="303"/>
    </row>
    <row r="323" spans="4:11" s="211" customFormat="1" x14ac:dyDescent="0.2">
      <c r="D323" s="207"/>
      <c r="E323" s="207"/>
      <c r="F323" s="207"/>
      <c r="G323" s="301"/>
      <c r="H323" s="364"/>
      <c r="J323" s="322"/>
      <c r="K323" s="303"/>
    </row>
    <row r="324" spans="4:11" s="211" customFormat="1" x14ac:dyDescent="0.2">
      <c r="D324" s="207"/>
      <c r="E324" s="207"/>
      <c r="F324" s="207"/>
      <c r="G324" s="301"/>
      <c r="H324" s="364"/>
      <c r="J324" s="322"/>
      <c r="K324" s="303"/>
    </row>
    <row r="325" spans="4:11" s="211" customFormat="1" x14ac:dyDescent="0.2">
      <c r="D325" s="207"/>
      <c r="E325" s="207"/>
      <c r="F325" s="207"/>
      <c r="G325" s="301"/>
      <c r="H325" s="364"/>
      <c r="J325" s="322"/>
      <c r="K325" s="303"/>
    </row>
    <row r="326" spans="4:11" s="211" customFormat="1" x14ac:dyDescent="0.2">
      <c r="D326" s="207"/>
      <c r="E326" s="207"/>
      <c r="F326" s="207"/>
      <c r="G326" s="301"/>
      <c r="H326" s="364"/>
      <c r="J326" s="322"/>
      <c r="K326" s="303"/>
    </row>
    <row r="327" spans="4:11" s="211" customFormat="1" x14ac:dyDescent="0.2">
      <c r="D327" s="207"/>
      <c r="E327" s="207"/>
      <c r="F327" s="207"/>
      <c r="G327" s="301"/>
      <c r="H327" s="364"/>
      <c r="J327" s="322"/>
      <c r="K327" s="303"/>
    </row>
    <row r="328" spans="4:11" s="211" customFormat="1" x14ac:dyDescent="0.2">
      <c r="D328" s="207"/>
      <c r="E328" s="207"/>
      <c r="F328" s="207"/>
      <c r="G328" s="301"/>
      <c r="H328" s="364"/>
      <c r="J328" s="322"/>
      <c r="K328" s="303"/>
    </row>
    <row r="329" spans="4:11" s="211" customFormat="1" x14ac:dyDescent="0.2">
      <c r="D329" s="207"/>
      <c r="E329" s="207"/>
      <c r="F329" s="207"/>
      <c r="G329" s="384"/>
      <c r="H329" s="360"/>
      <c r="J329" s="375"/>
      <c r="K329" s="303"/>
    </row>
    <row r="330" spans="4:11" x14ac:dyDescent="0.2">
      <c r="G330" s="301"/>
      <c r="H330" s="364"/>
      <c r="J330" s="322"/>
    </row>
    <row r="331" spans="4:11" x14ac:dyDescent="0.2">
      <c r="G331" s="301"/>
    </row>
    <row r="332" spans="4:11" x14ac:dyDescent="0.2">
      <c r="G332" s="301"/>
    </row>
    <row r="333" spans="4:11" x14ac:dyDescent="0.2">
      <c r="G333" s="301"/>
      <c r="H333" s="364"/>
      <c r="J333" s="322"/>
    </row>
    <row r="334" spans="4:11" x14ac:dyDescent="0.2">
      <c r="G334" s="301"/>
      <c r="H334" s="364"/>
      <c r="J334" s="322"/>
    </row>
    <row r="335" spans="4:11" x14ac:dyDescent="0.2">
      <c r="G335" s="301"/>
      <c r="H335" s="364"/>
      <c r="J335" s="322"/>
    </row>
    <row r="336" spans="4:11" x14ac:dyDescent="0.2">
      <c r="G336" s="384"/>
      <c r="H336" s="373"/>
      <c r="J336" s="323"/>
    </row>
    <row r="337" spans="7:7" x14ac:dyDescent="0.2">
      <c r="G337" s="384"/>
    </row>
    <row r="338" spans="7:7" x14ac:dyDescent="0.2">
      <c r="G338" s="384"/>
    </row>
    <row r="339" spans="7:7" x14ac:dyDescent="0.2">
      <c r="G339" s="301"/>
    </row>
    <row r="340" spans="7:7" x14ac:dyDescent="0.2">
      <c r="G340" s="301"/>
    </row>
    <row r="341" spans="7:7" x14ac:dyDescent="0.2">
      <c r="G341" s="301"/>
    </row>
    <row r="342" spans="7:7" x14ac:dyDescent="0.2">
      <c r="G342" s="301"/>
    </row>
    <row r="343" spans="7:7" x14ac:dyDescent="0.2">
      <c r="G343" s="301"/>
    </row>
    <row r="344" spans="7:7" x14ac:dyDescent="0.2">
      <c r="G344" s="301"/>
    </row>
    <row r="345" spans="7:7" x14ac:dyDescent="0.2">
      <c r="G345" s="301"/>
    </row>
    <row r="346" spans="7:7" x14ac:dyDescent="0.2">
      <c r="G346" s="301"/>
    </row>
    <row r="347" spans="7:7" x14ac:dyDescent="0.2">
      <c r="G347" s="384"/>
    </row>
  </sheetData>
  <sheetProtection algorithmName="SHA-512" hashValue="RBPKCOkoOFOqJCNM1Ft9chxLAWmVIOxjXTwSz3jbNsICl+AFxSaRaToTZlLCDFv2nltlkKNShrpxGNPtkFKCAA==" saltValue="JY6uOhWMwQtt11QvQNDjGQ==" spinCount="100000" sheet="1" objects="1" scenarios="1" formatRows="0" selectLockedCells="1"/>
  <mergeCells count="58">
    <mergeCell ref="B23:G23"/>
    <mergeCell ref="B24:G24"/>
    <mergeCell ref="E29:F29"/>
    <mergeCell ref="B22:G22"/>
    <mergeCell ref="B8:G8"/>
    <mergeCell ref="C20:G20"/>
    <mergeCell ref="E91:F91"/>
    <mergeCell ref="E119:F119"/>
    <mergeCell ref="E123:F123"/>
    <mergeCell ref="B27:F27"/>
    <mergeCell ref="E46:F46"/>
    <mergeCell ref="E34:F34"/>
    <mergeCell ref="E30:F30"/>
    <mergeCell ref="E88:F88"/>
    <mergeCell ref="E87:F87"/>
    <mergeCell ref="E84:F84"/>
    <mergeCell ref="E42:F42"/>
    <mergeCell ref="E43:F43"/>
    <mergeCell ref="E81:F81"/>
    <mergeCell ref="E82:F82"/>
    <mergeCell ref="E83:F83"/>
    <mergeCell ref="D183:G183"/>
    <mergeCell ref="E134:F134"/>
    <mergeCell ref="E135:F135"/>
    <mergeCell ref="E179:F179"/>
    <mergeCell ref="E140:F140"/>
    <mergeCell ref="J300:J302"/>
    <mergeCell ref="E99:F99"/>
    <mergeCell ref="E100:F100"/>
    <mergeCell ref="E101:F101"/>
    <mergeCell ref="E115:F115"/>
    <mergeCell ref="E120:F120"/>
    <mergeCell ref="E117:F117"/>
    <mergeCell ref="E147:F147"/>
    <mergeCell ref="E161:F161"/>
    <mergeCell ref="J285:J287"/>
    <mergeCell ref="E145:F145"/>
    <mergeCell ref="E146:F146"/>
    <mergeCell ref="D184:G184"/>
    <mergeCell ref="E126:F126"/>
    <mergeCell ref="E125:F125"/>
    <mergeCell ref="H285:H287"/>
    <mergeCell ref="H300:H302"/>
    <mergeCell ref="B1:G1"/>
    <mergeCell ref="E85:F85"/>
    <mergeCell ref="E65:F65"/>
    <mergeCell ref="E66:F66"/>
    <mergeCell ref="E67:F67"/>
    <mergeCell ref="E68:F68"/>
    <mergeCell ref="E70:F70"/>
    <mergeCell ref="E71:F71"/>
    <mergeCell ref="E44:F44"/>
    <mergeCell ref="E47:F47"/>
    <mergeCell ref="E48:F48"/>
    <mergeCell ref="E49:F49"/>
    <mergeCell ref="E55:F55"/>
    <mergeCell ref="E41:F41"/>
    <mergeCell ref="E136:F136"/>
  </mergeCells>
  <pageMargins left="1.62" right="0.70866141732283472" top="0.74803149606299213" bottom="0.74803149606299213" header="0.31496062992125984" footer="0.31496062992125984"/>
  <pageSetup paperSize="9" scale="70"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S115"/>
  <sheetViews>
    <sheetView showGridLines="0" showRowColHeaders="0" topLeftCell="A15" zoomScale="103" zoomScaleNormal="175" workbookViewId="0">
      <selection activeCell="F4" sqref="F4"/>
    </sheetView>
  </sheetViews>
  <sheetFormatPr defaultRowHeight="15.75" x14ac:dyDescent="0.2"/>
  <cols>
    <col min="1" max="1" width="2.85546875" style="389" customWidth="1"/>
    <col min="2" max="2" width="5.5703125" style="211" customWidth="1"/>
    <col min="3" max="3" width="2.42578125" style="306" customWidth="1"/>
    <col min="4" max="4" width="4" style="306" customWidth="1"/>
    <col min="5" max="5" width="3.28515625" style="306" customWidth="1"/>
    <col min="6" max="6" width="100.140625" style="306" customWidth="1"/>
    <col min="7" max="7" width="10.5703125" style="389" customWidth="1"/>
    <col min="8" max="8" width="15" style="289" customWidth="1"/>
    <col min="9" max="9" width="32.28515625" style="390" customWidth="1"/>
    <col min="10" max="10" width="27.5703125" style="379" customWidth="1"/>
    <col min="11" max="11" width="25.5703125" style="391" customWidth="1"/>
    <col min="12" max="539" width="9.140625" style="211"/>
    <col min="540" max="16384" width="9.140625" style="389"/>
  </cols>
  <sheetData>
    <row r="1" spans="2:10" ht="20.25" x14ac:dyDescent="0.3">
      <c r="B1" s="492" t="s">
        <v>1284</v>
      </c>
      <c r="C1" s="492"/>
      <c r="D1" s="492"/>
      <c r="E1" s="492"/>
      <c r="F1" s="492"/>
      <c r="G1" s="492"/>
    </row>
    <row r="3" spans="2:10" x14ac:dyDescent="0.25">
      <c r="B3" s="278"/>
      <c r="C3" s="298"/>
      <c r="D3" s="298"/>
      <c r="E3" s="298"/>
      <c r="F3" s="347"/>
      <c r="G3" s="392"/>
    </row>
    <row r="4" spans="2:10" x14ac:dyDescent="0.25">
      <c r="B4" s="405" t="s">
        <v>2</v>
      </c>
      <c r="C4" s="298"/>
      <c r="E4" s="298" t="s">
        <v>5</v>
      </c>
      <c r="F4" s="348" t="s">
        <v>1489</v>
      </c>
      <c r="G4" s="392"/>
    </row>
    <row r="5" spans="2:10" x14ac:dyDescent="0.25">
      <c r="B5" s="405" t="s">
        <v>4</v>
      </c>
      <c r="C5" s="298"/>
      <c r="E5" s="298" t="s">
        <v>5</v>
      </c>
      <c r="F5" s="348" t="s">
        <v>1490</v>
      </c>
      <c r="G5" s="392"/>
    </row>
    <row r="7" spans="2:10" s="211" customFormat="1" ht="24" thickBot="1" x14ac:dyDescent="0.4">
      <c r="B7" s="206" t="s">
        <v>1450</v>
      </c>
      <c r="C7" s="306"/>
      <c r="D7" s="306"/>
      <c r="E7" s="306"/>
      <c r="F7" s="306"/>
      <c r="G7" s="267"/>
      <c r="H7" s="262"/>
      <c r="J7" s="407"/>
    </row>
    <row r="8" spans="2:10" s="212" customFormat="1" ht="34.5" customHeight="1" x14ac:dyDescent="0.25">
      <c r="B8" s="489" t="s">
        <v>1504</v>
      </c>
      <c r="C8" s="490"/>
      <c r="D8" s="490"/>
      <c r="E8" s="490"/>
      <c r="F8" s="490"/>
      <c r="G8" s="491"/>
      <c r="H8" s="262"/>
      <c r="J8" s="407"/>
    </row>
    <row r="9" spans="2:10" s="212" customFormat="1" ht="14.25" x14ac:dyDescent="0.2">
      <c r="B9" s="213" t="s">
        <v>6</v>
      </c>
      <c r="C9" s="214" t="s">
        <v>1192</v>
      </c>
      <c r="D9" s="214"/>
      <c r="E9" s="214"/>
      <c r="F9" s="214"/>
      <c r="G9" s="268"/>
      <c r="H9" s="262"/>
      <c r="J9" s="407"/>
    </row>
    <row r="10" spans="2:10" s="212" customFormat="1" ht="14.25" x14ac:dyDescent="0.2">
      <c r="B10" s="213" t="s">
        <v>7</v>
      </c>
      <c r="C10" s="214" t="s">
        <v>1193</v>
      </c>
      <c r="D10" s="214"/>
      <c r="E10" s="214"/>
      <c r="F10" s="214"/>
      <c r="G10" s="268"/>
      <c r="H10" s="262"/>
      <c r="J10" s="407"/>
    </row>
    <row r="11" spans="2:10" s="212" customFormat="1" ht="14.25" x14ac:dyDescent="0.2">
      <c r="B11" s="213" t="s">
        <v>8</v>
      </c>
      <c r="C11" s="214" t="s">
        <v>1194</v>
      </c>
      <c r="D11" s="214"/>
      <c r="E11" s="214"/>
      <c r="F11" s="214"/>
      <c r="G11" s="268"/>
      <c r="H11" s="262"/>
      <c r="J11" s="407"/>
    </row>
    <row r="12" spans="2:10" s="212" customFormat="1" ht="14.25" x14ac:dyDescent="0.2">
      <c r="B12" s="213"/>
      <c r="C12" s="214"/>
      <c r="D12" s="214">
        <v>1</v>
      </c>
      <c r="E12" s="214" t="s">
        <v>1163</v>
      </c>
      <c r="F12" s="214" t="s">
        <v>1169</v>
      </c>
      <c r="G12" s="268"/>
      <c r="H12" s="262"/>
      <c r="J12" s="407"/>
    </row>
    <row r="13" spans="2:10" s="212" customFormat="1" ht="14.25" x14ac:dyDescent="0.2">
      <c r="B13" s="213"/>
      <c r="C13" s="214"/>
      <c r="D13" s="214">
        <v>2</v>
      </c>
      <c r="E13" s="214" t="s">
        <v>1163</v>
      </c>
      <c r="F13" s="214" t="s">
        <v>1170</v>
      </c>
      <c r="G13" s="268"/>
      <c r="H13" s="262"/>
      <c r="J13" s="407"/>
    </row>
    <row r="14" spans="2:10" s="212" customFormat="1" ht="14.25" x14ac:dyDescent="0.2">
      <c r="B14" s="213"/>
      <c r="C14" s="214"/>
      <c r="D14" s="214">
        <v>3</v>
      </c>
      <c r="E14" s="214" t="s">
        <v>1163</v>
      </c>
      <c r="F14" s="214" t="s">
        <v>1171</v>
      </c>
      <c r="G14" s="268"/>
      <c r="H14" s="262"/>
      <c r="J14" s="407"/>
    </row>
    <row r="15" spans="2:10" s="212" customFormat="1" ht="14.25" x14ac:dyDescent="0.2">
      <c r="B15" s="213"/>
      <c r="C15" s="214"/>
      <c r="D15" s="214">
        <v>4</v>
      </c>
      <c r="E15" s="214" t="s">
        <v>1163</v>
      </c>
      <c r="F15" s="214" t="s">
        <v>1172</v>
      </c>
      <c r="G15" s="268"/>
      <c r="H15" s="262"/>
      <c r="J15" s="407"/>
    </row>
    <row r="16" spans="2:10" s="212" customFormat="1" ht="14.25" x14ac:dyDescent="0.2">
      <c r="B16" s="213" t="s">
        <v>9</v>
      </c>
      <c r="C16" s="214" t="s">
        <v>1468</v>
      </c>
      <c r="D16" s="214"/>
      <c r="E16" s="214"/>
      <c r="F16" s="214"/>
      <c r="G16" s="268"/>
      <c r="H16" s="262"/>
      <c r="J16" s="407"/>
    </row>
    <row r="17" spans="2:10" s="212" customFormat="1" ht="14.25" x14ac:dyDescent="0.2">
      <c r="B17" s="213"/>
      <c r="C17" s="214"/>
      <c r="D17" s="214">
        <v>1</v>
      </c>
      <c r="E17" s="214" t="s">
        <v>1163</v>
      </c>
      <c r="F17" s="214" t="s">
        <v>1469</v>
      </c>
      <c r="G17" s="268"/>
      <c r="H17" s="262"/>
      <c r="J17" s="407"/>
    </row>
    <row r="18" spans="2:10" s="212" customFormat="1" ht="14.25" x14ac:dyDescent="0.2">
      <c r="B18" s="213"/>
      <c r="C18" s="214"/>
      <c r="D18" s="214">
        <v>2</v>
      </c>
      <c r="E18" s="214" t="s">
        <v>1163</v>
      </c>
      <c r="F18" s="214" t="s">
        <v>1470</v>
      </c>
      <c r="G18" s="268"/>
      <c r="H18" s="262"/>
      <c r="J18" s="407"/>
    </row>
    <row r="19" spans="2:10" s="212" customFormat="1" ht="14.25" x14ac:dyDescent="0.2">
      <c r="B19" s="213"/>
      <c r="C19" s="214"/>
      <c r="D19" s="214">
        <v>3</v>
      </c>
      <c r="E19" s="214" t="s">
        <v>1163</v>
      </c>
      <c r="F19" s="214" t="s">
        <v>1471</v>
      </c>
      <c r="G19" s="268"/>
      <c r="H19" s="262"/>
      <c r="J19" s="407"/>
    </row>
    <row r="20" spans="2:10" s="212" customFormat="1" ht="32.25" customHeight="1" x14ac:dyDescent="0.2">
      <c r="B20" s="216" t="s">
        <v>10</v>
      </c>
      <c r="C20" s="439" t="s">
        <v>1500</v>
      </c>
      <c r="D20" s="439"/>
      <c r="E20" s="439"/>
      <c r="F20" s="439"/>
      <c r="G20" s="440"/>
      <c r="H20" s="262"/>
      <c r="J20" s="407"/>
    </row>
    <row r="21" spans="2:10" s="212" customFormat="1" ht="11.25" customHeight="1" x14ac:dyDescent="0.2">
      <c r="B21" s="213"/>
      <c r="C21" s="218"/>
      <c r="D21" s="218"/>
      <c r="E21" s="218"/>
      <c r="F21" s="218"/>
      <c r="G21" s="261"/>
      <c r="H21" s="262"/>
      <c r="J21" s="407" t="s">
        <v>1215</v>
      </c>
    </row>
    <row r="22" spans="2:10" s="212" customFormat="1" ht="15" x14ac:dyDescent="0.25">
      <c r="B22" s="220" t="s">
        <v>1505</v>
      </c>
      <c r="C22" s="218"/>
      <c r="D22" s="218"/>
      <c r="E22" s="218"/>
      <c r="F22" s="218"/>
      <c r="G22" s="261"/>
      <c r="H22" s="262"/>
      <c r="J22" s="407"/>
    </row>
    <row r="23" spans="2:10" s="212" customFormat="1" ht="44.25" customHeight="1" x14ac:dyDescent="0.25">
      <c r="B23" s="448" t="s">
        <v>1506</v>
      </c>
      <c r="C23" s="449"/>
      <c r="D23" s="449"/>
      <c r="E23" s="449"/>
      <c r="F23" s="449"/>
      <c r="G23" s="450"/>
      <c r="H23" s="209"/>
      <c r="I23" s="210"/>
      <c r="J23" s="335"/>
    </row>
    <row r="24" spans="2:10" s="212" customFormat="1" ht="19.5" customHeight="1" x14ac:dyDescent="0.25">
      <c r="B24" s="448" t="s">
        <v>1517</v>
      </c>
      <c r="C24" s="449"/>
      <c r="D24" s="449"/>
      <c r="E24" s="449"/>
      <c r="F24" s="449"/>
      <c r="G24" s="450"/>
      <c r="H24" s="209"/>
      <c r="I24" s="210"/>
      <c r="J24" s="335"/>
    </row>
    <row r="25" spans="2:10" s="212" customFormat="1" ht="15" thickBot="1" x14ac:dyDescent="0.25">
      <c r="B25" s="221"/>
      <c r="C25" s="222"/>
      <c r="D25" s="222"/>
      <c r="E25" s="222"/>
      <c r="F25" s="222"/>
      <c r="G25" s="269"/>
      <c r="H25" s="262"/>
      <c r="J25" s="407"/>
    </row>
    <row r="26" spans="2:10" x14ac:dyDescent="0.25">
      <c r="B26" s="278"/>
    </row>
    <row r="27" spans="2:10" s="211" customFormat="1" ht="15" x14ac:dyDescent="0.25">
      <c r="B27" s="488" t="s">
        <v>1224</v>
      </c>
      <c r="C27" s="488"/>
      <c r="D27" s="488"/>
      <c r="E27" s="488"/>
      <c r="F27" s="488"/>
      <c r="G27" s="393" t="s">
        <v>1173</v>
      </c>
      <c r="H27" s="393" t="s">
        <v>1445</v>
      </c>
      <c r="I27" s="393" t="s">
        <v>1502</v>
      </c>
      <c r="J27" s="378" t="s">
        <v>1484</v>
      </c>
    </row>
    <row r="28" spans="2:10" ht="29.25" customHeight="1" x14ac:dyDescent="0.25">
      <c r="B28" s="406" t="s">
        <v>289</v>
      </c>
      <c r="C28" s="271"/>
      <c r="D28" s="271"/>
      <c r="E28" s="271"/>
      <c r="F28" s="271"/>
      <c r="G28" s="277"/>
      <c r="H28" s="394"/>
      <c r="I28" s="394"/>
      <c r="J28" s="411"/>
    </row>
    <row r="29" spans="2:10" x14ac:dyDescent="0.2">
      <c r="C29" s="306" t="s">
        <v>6</v>
      </c>
      <c r="D29" s="493" t="s">
        <v>290</v>
      </c>
      <c r="E29" s="493"/>
      <c r="F29" s="493"/>
      <c r="G29" s="395"/>
    </row>
    <row r="30" spans="2:10" ht="38.25" customHeight="1" x14ac:dyDescent="0.2">
      <c r="D30" s="306" t="s">
        <v>28</v>
      </c>
      <c r="E30" s="446" t="s">
        <v>291</v>
      </c>
      <c r="F30" s="446"/>
      <c r="G30" s="396"/>
      <c r="H30" s="397" t="str">
        <f>IFERROR(VLOOKUP(G30,YaTidak,3,0),"Data Salah")</f>
        <v>Data Salah</v>
      </c>
      <c r="I30" s="255" t="s">
        <v>1503</v>
      </c>
      <c r="J30" s="322" t="str">
        <f>IFERROR(VLOOKUP(G30,YaTidak,2,0),"isian data belum sesuai")</f>
        <v>isian data belum sesuai</v>
      </c>
    </row>
    <row r="31" spans="2:10" ht="38.25" customHeight="1" x14ac:dyDescent="0.2">
      <c r="D31" s="306" t="s">
        <v>21</v>
      </c>
      <c r="E31" s="446" t="s">
        <v>292</v>
      </c>
      <c r="F31" s="446"/>
      <c r="G31" s="396"/>
      <c r="H31" s="397" t="str">
        <f>IFERROR(VLOOKUP(G31,YaTidak,3,0),"Data Salah")</f>
        <v>Data Salah</v>
      </c>
      <c r="I31" s="255"/>
      <c r="J31" s="322" t="str">
        <f>IFERROR(VLOOKUP(G31,YaTidak,2,0),"isian data belum sesuai")</f>
        <v>isian data belum sesuai</v>
      </c>
    </row>
    <row r="32" spans="2:10" ht="38.25" customHeight="1" x14ac:dyDescent="0.2">
      <c r="D32" s="306" t="s">
        <v>22</v>
      </c>
      <c r="E32" s="446" t="s">
        <v>293</v>
      </c>
      <c r="F32" s="446"/>
      <c r="G32" s="396"/>
      <c r="H32" s="397" t="str">
        <f>IFERROR(VLOOKUP(G32,YaTidak,3,0),"Data Salah")</f>
        <v>Data Salah</v>
      </c>
      <c r="I32" s="255"/>
      <c r="J32" s="322" t="str">
        <f>IFERROR(VLOOKUP(G32,YaTidak,2,0),"isian data belum sesuai")</f>
        <v>isian data belum sesuai</v>
      </c>
    </row>
    <row r="33" spans="3:10" ht="38.25" customHeight="1" x14ac:dyDescent="0.2">
      <c r="D33" s="306" t="s">
        <v>24</v>
      </c>
      <c r="E33" s="446" t="s">
        <v>294</v>
      </c>
      <c r="F33" s="446"/>
      <c r="G33" s="396"/>
      <c r="H33" s="397" t="str">
        <f>IFERROR(VLOOKUP(G33,YaTidak,3,0),"Data Salah")</f>
        <v>Data Salah</v>
      </c>
      <c r="I33" s="255"/>
      <c r="J33" s="322" t="str">
        <f>IFERROR(VLOOKUP(G33,YaTidak,2,0),"isian data belum sesuai")</f>
        <v>isian data belum sesuai</v>
      </c>
    </row>
    <row r="34" spans="3:10" ht="38.25" customHeight="1" x14ac:dyDescent="0.2">
      <c r="D34" s="306" t="s">
        <v>33</v>
      </c>
      <c r="E34" s="446" t="s">
        <v>1221</v>
      </c>
      <c r="F34" s="446"/>
      <c r="G34" s="396"/>
      <c r="H34" s="397" t="str">
        <f>IFERROR(VLOOKUP(G34,skala4,3,0),"Data Salah")</f>
        <v>Data Salah</v>
      </c>
      <c r="I34" s="255"/>
      <c r="J34" s="322" t="str">
        <f>IFERROR(VLOOKUP(G34,skala4,2,0),"isian data belum sesuai")</f>
        <v>isian data belum sesuai</v>
      </c>
    </row>
    <row r="35" spans="3:10" ht="38.25" customHeight="1" x14ac:dyDescent="0.2">
      <c r="D35" s="306" t="s">
        <v>35</v>
      </c>
      <c r="E35" s="446" t="s">
        <v>1223</v>
      </c>
      <c r="F35" s="446"/>
      <c r="G35" s="396"/>
      <c r="H35" s="397" t="str">
        <f>IFERROR(VLOOKUP(G35,skala4,3,0),"Data Salah")</f>
        <v>Data Salah</v>
      </c>
      <c r="I35" s="255"/>
      <c r="J35" s="322" t="str">
        <f>IFERROR(VLOOKUP(G35,skala4,2,0),"isian data belum sesuai")</f>
        <v>isian data belum sesuai</v>
      </c>
    </row>
    <row r="36" spans="3:10" ht="38.25" customHeight="1" x14ac:dyDescent="0.2">
      <c r="D36" s="306" t="s">
        <v>37</v>
      </c>
      <c r="E36" s="446" t="s">
        <v>1222</v>
      </c>
      <c r="F36" s="446"/>
      <c r="G36" s="396"/>
      <c r="H36" s="397" t="str">
        <f>IFERROR(VLOOKUP(G36,skala4,3,0),"Data Salah")</f>
        <v>Data Salah</v>
      </c>
      <c r="I36" s="255"/>
      <c r="J36" s="322" t="str">
        <f>IFERROR(VLOOKUP(G36,skala4,2,0),"isian data belum sesuai")</f>
        <v>isian data belum sesuai</v>
      </c>
    </row>
    <row r="37" spans="3:10" ht="38.25" customHeight="1" x14ac:dyDescent="0.2">
      <c r="D37" s="306" t="s">
        <v>39</v>
      </c>
      <c r="E37" s="446" t="s">
        <v>1220</v>
      </c>
      <c r="F37" s="446"/>
      <c r="G37" s="396"/>
      <c r="H37" s="397" t="str">
        <f>IFERROR(VLOOKUP(G37,skala4,3,0),"Data Salah")</f>
        <v>Data Salah</v>
      </c>
      <c r="I37" s="255"/>
      <c r="J37" s="322" t="str">
        <f>IFERROR(VLOOKUP(G37,skala4,2,0),"isian data belum sesuai")</f>
        <v>isian data belum sesuai</v>
      </c>
    </row>
    <row r="38" spans="3:10" ht="30" customHeight="1" x14ac:dyDescent="0.2">
      <c r="C38" s="306" t="s">
        <v>14</v>
      </c>
      <c r="D38" s="306" t="s">
        <v>1496</v>
      </c>
    </row>
    <row r="39" spans="3:10" ht="40.5" customHeight="1" x14ac:dyDescent="0.2">
      <c r="D39" s="281" t="s">
        <v>28</v>
      </c>
      <c r="E39" s="446" t="s">
        <v>930</v>
      </c>
      <c r="F39" s="446"/>
      <c r="G39" s="396"/>
      <c r="H39" s="397" t="str">
        <f>IFERROR(VLOOKUP(G39,YaTidak,3,0),"Data Salah")</f>
        <v>Data Salah</v>
      </c>
      <c r="I39" s="255"/>
      <c r="J39" s="322" t="str">
        <f>IFERROR(VLOOKUP(G39,YaTidak,2,0),"isian data belum sesuai")</f>
        <v>isian data belum sesuai</v>
      </c>
    </row>
    <row r="40" spans="3:10" ht="40.5" customHeight="1" x14ac:dyDescent="0.2">
      <c r="D40" s="281" t="s">
        <v>21</v>
      </c>
      <c r="E40" s="446" t="s">
        <v>1497</v>
      </c>
      <c r="F40" s="446"/>
      <c r="G40" s="396"/>
      <c r="H40" s="397" t="str">
        <f>IFERROR(VLOOKUP(G40,YaTidak,3,0),"Data Salah")</f>
        <v>Data Salah</v>
      </c>
      <c r="I40" s="255"/>
      <c r="J40" s="322" t="str">
        <f>IFERROR(VLOOKUP(G40,YaTidak,2,0),"isian data belum sesuai")</f>
        <v>isian data belum sesuai</v>
      </c>
    </row>
    <row r="41" spans="3:10" ht="40.5" customHeight="1" x14ac:dyDescent="0.2">
      <c r="D41" s="280" t="s">
        <v>22</v>
      </c>
      <c r="E41" s="446" t="s">
        <v>1228</v>
      </c>
      <c r="F41" s="446"/>
      <c r="G41" s="396"/>
      <c r="H41" s="262" t="str">
        <f>IF(COUNT(G41)=1,IF(G41&gt;0," ","Data salah"),"Data salah")</f>
        <v>Data salah</v>
      </c>
      <c r="I41" s="255"/>
      <c r="J41" s="408" t="str">
        <f>IF(COUNT(G41)=1," ","Data salah")</f>
        <v>Data salah</v>
      </c>
    </row>
    <row r="42" spans="3:10" ht="40.5" customHeight="1" x14ac:dyDescent="0.2">
      <c r="D42" s="280" t="s">
        <v>24</v>
      </c>
      <c r="E42" s="446" t="s">
        <v>936</v>
      </c>
      <c r="F42" s="446"/>
      <c r="G42" s="396"/>
      <c r="H42" s="262" t="str">
        <f>IF(COUNT(G42)=1,(IF(G42&lt;=G41," ","Data salah")),"Data salah")</f>
        <v>Data salah</v>
      </c>
      <c r="I42" s="255"/>
      <c r="J42" s="409" t="str">
        <f>IFERROR(IF(G42&lt;G41,IF(G42/G41&gt;=0.5,4*0.25,(G42/G41)*2),"data salah"),"isian data belum sesuai")</f>
        <v>data salah</v>
      </c>
    </row>
    <row r="43" spans="3:10" ht="25.5" customHeight="1" x14ac:dyDescent="0.2">
      <c r="C43" s="306" t="s">
        <v>356</v>
      </c>
      <c r="D43" s="306" t="s">
        <v>359</v>
      </c>
    </row>
    <row r="44" spans="3:10" ht="38.25" customHeight="1" x14ac:dyDescent="0.2">
      <c r="D44" s="306" t="s">
        <v>28</v>
      </c>
      <c r="E44" s="446" t="s">
        <v>937</v>
      </c>
      <c r="F44" s="446"/>
      <c r="G44" s="396"/>
      <c r="H44" s="397" t="str">
        <f t="shared" ref="H44:H51" si="0">IFERROR(VLOOKUP(G44,YaTidak,3,0),"Data Salah")</f>
        <v>Data Salah</v>
      </c>
      <c r="I44" s="255"/>
      <c r="J44" s="322" t="str">
        <f t="shared" ref="J44:J51" si="1">IFERROR(VLOOKUP(G44,YaTidak,2,0),"isian data belum sesuai")</f>
        <v>isian data belum sesuai</v>
      </c>
    </row>
    <row r="45" spans="3:10" ht="38.25" customHeight="1" x14ac:dyDescent="0.2">
      <c r="D45" s="306" t="s">
        <v>21</v>
      </c>
      <c r="E45" s="306" t="s">
        <v>1498</v>
      </c>
      <c r="G45" s="396"/>
      <c r="H45" s="397" t="str">
        <f t="shared" si="0"/>
        <v>Data Salah</v>
      </c>
      <c r="I45" s="255"/>
      <c r="J45" s="322" t="str">
        <f t="shared" si="1"/>
        <v>isian data belum sesuai</v>
      </c>
    </row>
    <row r="46" spans="3:10" ht="38.25" customHeight="1" x14ac:dyDescent="0.2">
      <c r="D46" s="306" t="s">
        <v>22</v>
      </c>
      <c r="E46" s="446" t="s">
        <v>1499</v>
      </c>
      <c r="F46" s="446"/>
      <c r="G46" s="396"/>
      <c r="H46" s="397" t="str">
        <f t="shared" si="0"/>
        <v>Data Salah</v>
      </c>
      <c r="I46" s="255"/>
      <c r="J46" s="322" t="str">
        <f t="shared" si="1"/>
        <v>isian data belum sesuai</v>
      </c>
    </row>
    <row r="47" spans="3:10" ht="38.25" customHeight="1" x14ac:dyDescent="0.2">
      <c r="D47" s="306" t="s">
        <v>24</v>
      </c>
      <c r="E47" s="306" t="s">
        <v>1515</v>
      </c>
      <c r="F47" s="389"/>
      <c r="G47" s="396"/>
      <c r="H47" s="397" t="str">
        <f t="shared" si="0"/>
        <v>Data Salah</v>
      </c>
      <c r="I47" s="255"/>
      <c r="J47" s="322" t="str">
        <f t="shared" si="1"/>
        <v>isian data belum sesuai</v>
      </c>
    </row>
    <row r="48" spans="3:10" ht="38.25" customHeight="1" x14ac:dyDescent="0.2">
      <c r="D48" s="306" t="s">
        <v>33</v>
      </c>
      <c r="E48" s="446" t="s">
        <v>1514</v>
      </c>
      <c r="F48" s="446"/>
      <c r="G48" s="396"/>
      <c r="H48" s="397" t="str">
        <f t="shared" si="0"/>
        <v>Data Salah</v>
      </c>
      <c r="I48" s="255"/>
      <c r="J48" s="322" t="str">
        <f t="shared" si="1"/>
        <v>isian data belum sesuai</v>
      </c>
    </row>
    <row r="49" spans="2:11" ht="38.25" customHeight="1" x14ac:dyDescent="0.2">
      <c r="D49" s="306" t="s">
        <v>35</v>
      </c>
      <c r="E49" s="446" t="s">
        <v>1512</v>
      </c>
      <c r="F49" s="446"/>
      <c r="G49" s="396"/>
      <c r="H49" s="397" t="str">
        <f t="shared" si="0"/>
        <v>Data Salah</v>
      </c>
      <c r="I49" s="255"/>
      <c r="J49" s="322" t="str">
        <f t="shared" si="1"/>
        <v>isian data belum sesuai</v>
      </c>
    </row>
    <row r="50" spans="2:11" ht="38.25" customHeight="1" x14ac:dyDescent="0.2">
      <c r="D50" s="306" t="s">
        <v>37</v>
      </c>
      <c r="E50" s="446" t="s">
        <v>1513</v>
      </c>
      <c r="F50" s="447"/>
      <c r="G50" s="396"/>
      <c r="H50" s="397" t="str">
        <f t="shared" si="0"/>
        <v>Data Salah</v>
      </c>
      <c r="I50" s="255"/>
      <c r="J50" s="322" t="str">
        <f t="shared" si="1"/>
        <v>isian data belum sesuai</v>
      </c>
    </row>
    <row r="51" spans="2:11" ht="38.25" customHeight="1" x14ac:dyDescent="0.2">
      <c r="D51" s="306" t="s">
        <v>39</v>
      </c>
      <c r="E51" s="306" t="s">
        <v>1507</v>
      </c>
      <c r="F51" s="389"/>
      <c r="G51" s="396" t="s">
        <v>1215</v>
      </c>
      <c r="H51" s="397" t="str">
        <f t="shared" si="0"/>
        <v>Data Salah</v>
      </c>
      <c r="I51" s="255"/>
      <c r="J51" s="322" t="str">
        <f t="shared" si="1"/>
        <v>isian data belum sesuai</v>
      </c>
    </row>
    <row r="52" spans="2:11" x14ac:dyDescent="0.2">
      <c r="B52" s="398"/>
      <c r="C52" s="241"/>
      <c r="D52" s="241"/>
      <c r="E52" s="241"/>
      <c r="F52" s="242" t="s">
        <v>44</v>
      </c>
      <c r="G52" s="398"/>
      <c r="J52" s="412" t="e">
        <f>AVERAGE(J30:J51)</f>
        <v>#DIV/0!</v>
      </c>
    </row>
    <row r="53" spans="2:11" s="211" customFormat="1" ht="27.75" customHeight="1" x14ac:dyDescent="0.2">
      <c r="B53" s="406" t="s">
        <v>364</v>
      </c>
      <c r="C53" s="271"/>
      <c r="D53" s="271"/>
      <c r="E53" s="271"/>
      <c r="F53" s="271"/>
      <c r="G53" s="277"/>
      <c r="H53" s="289"/>
      <c r="I53" s="357"/>
      <c r="J53" s="379"/>
      <c r="K53" s="303"/>
    </row>
    <row r="54" spans="2:11" s="211" customFormat="1" ht="33" customHeight="1" x14ac:dyDescent="0.2">
      <c r="C54" s="306"/>
      <c r="D54" s="306" t="s">
        <v>28</v>
      </c>
      <c r="E54" s="306" t="s">
        <v>667</v>
      </c>
      <c r="F54" s="306"/>
      <c r="G54" s="399"/>
      <c r="H54" s="397" t="str">
        <f>IFERROR(VLOOKUP(G54,skala4,3,0),"Data Salah")</f>
        <v>Data Salah</v>
      </c>
      <c r="I54" s="255"/>
      <c r="J54" s="410" t="str">
        <f>IFERROR(VLOOKUP(G54,skala4,2,0),"isian data belum sesuai")</f>
        <v>isian data belum sesuai</v>
      </c>
    </row>
    <row r="55" spans="2:11" s="211" customFormat="1" ht="33" customHeight="1" x14ac:dyDescent="0.2">
      <c r="C55" s="306"/>
      <c r="D55" s="306" t="s">
        <v>21</v>
      </c>
      <c r="E55" s="306" t="s">
        <v>668</v>
      </c>
      <c r="F55" s="306"/>
      <c r="G55" s="399"/>
      <c r="H55" s="397" t="str">
        <f>IFERROR(VLOOKUP(G55,skala4,3,0),"Data Salah")</f>
        <v>Data Salah</v>
      </c>
      <c r="I55" s="255"/>
      <c r="J55" s="410" t="str">
        <f>IFERROR(VLOOKUP(G55,skala4,2,0),"isian data belum sesuai")</f>
        <v>isian data belum sesuai</v>
      </c>
    </row>
    <row r="56" spans="2:11" s="211" customFormat="1" ht="33" customHeight="1" x14ac:dyDescent="0.2">
      <c r="C56" s="306"/>
      <c r="D56" s="306" t="s">
        <v>22</v>
      </c>
      <c r="E56" s="306" t="s">
        <v>633</v>
      </c>
      <c r="F56" s="306"/>
      <c r="G56" s="399"/>
      <c r="H56" s="397" t="str">
        <f>IFERROR(VLOOKUP(G56,skala4,3,0),"Data Salah")</f>
        <v>Data Salah</v>
      </c>
      <c r="I56" s="255"/>
      <c r="J56" s="410" t="str">
        <f>IFERROR(VLOOKUP(G56,skala4,2,0),"isian data belum sesuai")</f>
        <v>isian data belum sesuai</v>
      </c>
    </row>
    <row r="57" spans="2:11" s="211" customFormat="1" ht="33" customHeight="1" x14ac:dyDescent="0.2">
      <c r="C57" s="306"/>
      <c r="D57" s="306" t="s">
        <v>24</v>
      </c>
      <c r="E57" s="306" t="s">
        <v>386</v>
      </c>
      <c r="F57" s="306"/>
      <c r="G57" s="389"/>
      <c r="H57" s="292"/>
      <c r="J57" s="375"/>
    </row>
    <row r="58" spans="2:11" s="211" customFormat="1" ht="33" customHeight="1" x14ac:dyDescent="0.2">
      <c r="C58" s="306"/>
      <c r="D58" s="306"/>
      <c r="E58" s="306" t="s">
        <v>121</v>
      </c>
      <c r="F58" s="306" t="s">
        <v>1182</v>
      </c>
      <c r="G58" s="396"/>
      <c r="H58" s="397" t="str">
        <f>IFERROR(VLOOKUP(G58,YaTidak,3,0),"Data Salah")</f>
        <v>Data Salah</v>
      </c>
      <c r="I58" s="255"/>
      <c r="J58" s="322" t="str">
        <f>IFERROR(VLOOKUP(G58,YaTidak,2,0),"isian data belum sesuai")</f>
        <v>isian data belum sesuai</v>
      </c>
    </row>
    <row r="59" spans="2:11" s="211" customFormat="1" ht="33" customHeight="1" x14ac:dyDescent="0.2">
      <c r="C59" s="306"/>
      <c r="D59" s="306"/>
      <c r="E59" s="306" t="s">
        <v>123</v>
      </c>
      <c r="F59" s="306" t="s">
        <v>1183</v>
      </c>
      <c r="G59" s="396"/>
      <c r="H59" s="397" t="str">
        <f>IFERROR(VLOOKUP(G59,YaTidak,3,0),"Data Salah")</f>
        <v>Data Salah</v>
      </c>
      <c r="I59" s="255"/>
      <c r="J59" s="322" t="str">
        <f>IFERROR(VLOOKUP(G59,YaTidak,2,0),"isian data belum sesuai")</f>
        <v>isian data belum sesuai</v>
      </c>
    </row>
    <row r="60" spans="2:11" s="211" customFormat="1" ht="33" customHeight="1" x14ac:dyDescent="0.2">
      <c r="C60" s="306"/>
      <c r="D60" s="306"/>
      <c r="E60" s="306" t="s">
        <v>125</v>
      </c>
      <c r="F60" s="306" t="s">
        <v>1184</v>
      </c>
      <c r="G60" s="396"/>
      <c r="H60" s="397" t="str">
        <f>IFERROR(VLOOKUP(G60,YaTidak,3,0),"Data Salah")</f>
        <v>Data Salah</v>
      </c>
      <c r="I60" s="255"/>
      <c r="J60" s="322" t="str">
        <f>IFERROR(VLOOKUP(G60,YaTidak,2,0),"isian data belum sesuai")</f>
        <v>isian data belum sesuai</v>
      </c>
    </row>
    <row r="61" spans="2:11" s="211" customFormat="1" ht="33" customHeight="1" x14ac:dyDescent="0.2">
      <c r="C61" s="306"/>
      <c r="D61" s="306" t="s">
        <v>33</v>
      </c>
      <c r="E61" s="446" t="s">
        <v>387</v>
      </c>
      <c r="F61" s="446"/>
      <c r="G61" s="272"/>
      <c r="H61" s="397" t="str">
        <f>IFERROR(VLOOKUP(G61,YaTidak,3,0),"Data Salah")</f>
        <v>Data Salah</v>
      </c>
      <c r="I61" s="255"/>
      <c r="J61" s="410" t="str">
        <f>IFERROR(VLOOKUP(G61,YaTidak,2,0),"isian data belum sesuai")</f>
        <v>isian data belum sesuai</v>
      </c>
    </row>
    <row r="62" spans="2:11" s="211" customFormat="1" ht="33" customHeight="1" x14ac:dyDescent="0.2">
      <c r="C62" s="306"/>
      <c r="D62" s="306" t="s">
        <v>35</v>
      </c>
      <c r="E62" s="446" t="s">
        <v>388</v>
      </c>
      <c r="F62" s="446"/>
      <c r="G62" s="272"/>
      <c r="H62" s="397" t="str">
        <f>IFERROR(VLOOKUP(G62,YaTidak,3,0),"Data Salah")</f>
        <v>Data Salah</v>
      </c>
      <c r="I62" s="255"/>
      <c r="J62" s="410" t="str">
        <f>IFERROR(VLOOKUP(G62,YaTidak,2,0),"isian data belum sesuai")</f>
        <v>isian data belum sesuai</v>
      </c>
    </row>
    <row r="63" spans="2:11" s="211" customFormat="1" ht="33" customHeight="1" x14ac:dyDescent="0.2">
      <c r="C63" s="306"/>
      <c r="D63" s="306" t="s">
        <v>37</v>
      </c>
      <c r="E63" s="306" t="s">
        <v>393</v>
      </c>
      <c r="F63" s="306"/>
      <c r="G63" s="389"/>
      <c r="H63" s="400"/>
      <c r="J63" s="407"/>
    </row>
    <row r="64" spans="2:11" s="211" customFormat="1" ht="33" customHeight="1" x14ac:dyDescent="0.2">
      <c r="C64" s="306"/>
      <c r="D64" s="306"/>
      <c r="E64" s="306" t="s">
        <v>121</v>
      </c>
      <c r="F64" s="289" t="s">
        <v>394</v>
      </c>
      <c r="G64" s="272"/>
      <c r="H64" s="397" t="str">
        <f>IFERROR(VLOOKUP(G64,YaTidak,3,0),"Data Salah")</f>
        <v>Data Salah</v>
      </c>
      <c r="I64" s="255"/>
      <c r="J64" s="410" t="str">
        <f>IFERROR(VLOOKUP(G64,YaTidak,2,0),"isian data belum sesuai")</f>
        <v>isian data belum sesuai</v>
      </c>
    </row>
    <row r="65" spans="3:10" s="211" customFormat="1" ht="33" customHeight="1" x14ac:dyDescent="0.2">
      <c r="C65" s="306"/>
      <c r="D65" s="306"/>
      <c r="E65" s="306" t="s">
        <v>123</v>
      </c>
      <c r="F65" s="281" t="s">
        <v>1508</v>
      </c>
      <c r="G65" s="272"/>
      <c r="H65" s="397" t="str">
        <f>IFERROR(VLOOKUP(G65,YaTidak,3,0),"Data Salah")</f>
        <v>Data Salah</v>
      </c>
      <c r="I65" s="255"/>
      <c r="J65" s="410" t="str">
        <f>IFERROR(VLOOKUP(G65,YaTidak,2,0),"isian data belum sesuai")</f>
        <v>isian data belum sesuai</v>
      </c>
    </row>
    <row r="66" spans="3:10" s="211" customFormat="1" ht="33" customHeight="1" x14ac:dyDescent="0.2">
      <c r="C66" s="306"/>
      <c r="D66" s="306"/>
      <c r="E66" s="306" t="s">
        <v>125</v>
      </c>
      <c r="F66" s="289" t="s">
        <v>396</v>
      </c>
      <c r="G66" s="272"/>
      <c r="H66" s="397" t="str">
        <f>IFERROR(VLOOKUP(G66,YaTidak,3,0),"Data Salah")</f>
        <v>Data Salah</v>
      </c>
      <c r="I66" s="255"/>
      <c r="J66" s="410" t="str">
        <f>IFERROR(VLOOKUP(G66,YaTidak,2,0),"isian data belum sesuai")</f>
        <v>isian data belum sesuai</v>
      </c>
    </row>
    <row r="67" spans="3:10" s="211" customFormat="1" ht="33" customHeight="1" x14ac:dyDescent="0.2">
      <c r="C67" s="306"/>
      <c r="D67" s="306"/>
      <c r="E67" s="306" t="s">
        <v>124</v>
      </c>
      <c r="F67" s="289" t="s">
        <v>1509</v>
      </c>
      <c r="G67" s="272"/>
      <c r="H67" s="397" t="str">
        <f>IFERROR(VLOOKUP(G67,YaTidak,3,0),"Data Salah")</f>
        <v>Data Salah</v>
      </c>
      <c r="I67" s="255"/>
      <c r="J67" s="410" t="str">
        <f>IFERROR(VLOOKUP(G67,YaTidak,2,0),"isian data belum sesuai")</f>
        <v>isian data belum sesuai</v>
      </c>
    </row>
    <row r="68" spans="3:10" s="211" customFormat="1" ht="33" customHeight="1" x14ac:dyDescent="0.2">
      <c r="C68" s="306"/>
      <c r="D68" s="306"/>
      <c r="E68" s="306" t="s">
        <v>122</v>
      </c>
      <c r="F68" s="289" t="s">
        <v>1510</v>
      </c>
      <c r="G68" s="272"/>
      <c r="H68" s="397" t="str">
        <f>IFERROR(VLOOKUP(G68,YaTidak,3,0),"Data Salah")</f>
        <v>Data Salah</v>
      </c>
      <c r="I68" s="255"/>
      <c r="J68" s="410" t="str">
        <f>IFERROR(VLOOKUP(G68,YaTidak,2,0),"isian data belum sesuai")</f>
        <v>isian data belum sesuai</v>
      </c>
    </row>
    <row r="69" spans="3:10" s="211" customFormat="1" x14ac:dyDescent="0.2">
      <c r="C69" s="306"/>
      <c r="D69" s="306" t="s">
        <v>39</v>
      </c>
      <c r="E69" s="306" t="s">
        <v>397</v>
      </c>
      <c r="F69" s="306"/>
      <c r="G69" s="389"/>
      <c r="H69" s="400"/>
      <c r="J69" s="410"/>
    </row>
    <row r="70" spans="3:10" s="211" customFormat="1" ht="35.25" customHeight="1" x14ac:dyDescent="0.2">
      <c r="C70" s="306"/>
      <c r="D70" s="306"/>
      <c r="E70" s="306" t="s">
        <v>121</v>
      </c>
      <c r="F70" s="306" t="s">
        <v>398</v>
      </c>
      <c r="G70" s="272"/>
      <c r="H70" s="397" t="str">
        <f t="shared" ref="H70:H77" si="2">IFERROR(VLOOKUP(G70,YaTidak,3,0),"Data Salah")</f>
        <v>Data Salah</v>
      </c>
      <c r="I70" s="255"/>
      <c r="J70" s="410" t="str">
        <f t="shared" ref="J70:J77" si="3">IFERROR(VLOOKUP(G70,YaTidak,2,0),"isian data belum sesuai")</f>
        <v>isian data belum sesuai</v>
      </c>
    </row>
    <row r="71" spans="3:10" s="211" customFormat="1" ht="35.25" customHeight="1" x14ac:dyDescent="0.2">
      <c r="C71" s="306"/>
      <c r="D71" s="306"/>
      <c r="E71" s="306" t="s">
        <v>123</v>
      </c>
      <c r="F71" s="281" t="s">
        <v>399</v>
      </c>
      <c r="G71" s="272"/>
      <c r="H71" s="397" t="str">
        <f t="shared" si="2"/>
        <v>Data Salah</v>
      </c>
      <c r="I71" s="255"/>
      <c r="J71" s="410" t="str">
        <f t="shared" si="3"/>
        <v>isian data belum sesuai</v>
      </c>
    </row>
    <row r="72" spans="3:10" s="211" customFormat="1" ht="35.25" customHeight="1" x14ac:dyDescent="0.2">
      <c r="C72" s="306"/>
      <c r="D72" s="306"/>
      <c r="E72" s="306" t="s">
        <v>125</v>
      </c>
      <c r="F72" s="306" t="s">
        <v>400</v>
      </c>
      <c r="G72" s="272"/>
      <c r="H72" s="397" t="str">
        <f t="shared" si="2"/>
        <v>Data Salah</v>
      </c>
      <c r="I72" s="255"/>
      <c r="J72" s="410" t="str">
        <f t="shared" si="3"/>
        <v>isian data belum sesuai</v>
      </c>
    </row>
    <row r="73" spans="3:10" s="211" customFormat="1" ht="35.25" customHeight="1" x14ac:dyDescent="0.2">
      <c r="C73" s="306"/>
      <c r="D73" s="306"/>
      <c r="E73" s="306" t="s">
        <v>124</v>
      </c>
      <c r="F73" s="306" t="s">
        <v>1322</v>
      </c>
      <c r="G73" s="272"/>
      <c r="H73" s="397" t="str">
        <f t="shared" si="2"/>
        <v>Data Salah</v>
      </c>
      <c r="I73" s="255"/>
      <c r="J73" s="410" t="str">
        <f t="shared" si="3"/>
        <v>isian data belum sesuai</v>
      </c>
    </row>
    <row r="74" spans="3:10" s="211" customFormat="1" ht="35.25" customHeight="1" x14ac:dyDescent="0.2">
      <c r="C74" s="306"/>
      <c r="D74" s="306"/>
      <c r="E74" s="306" t="s">
        <v>122</v>
      </c>
      <c r="F74" s="306" t="s">
        <v>1321</v>
      </c>
      <c r="G74" s="272"/>
      <c r="H74" s="397" t="str">
        <f t="shared" si="2"/>
        <v>Data Salah</v>
      </c>
      <c r="I74" s="255"/>
      <c r="J74" s="410" t="str">
        <f t="shared" si="3"/>
        <v>isian data belum sesuai</v>
      </c>
    </row>
    <row r="75" spans="3:10" s="211" customFormat="1" ht="35.25" customHeight="1" x14ac:dyDescent="0.2">
      <c r="C75" s="306"/>
      <c r="D75" s="306"/>
      <c r="E75" s="306" t="s">
        <v>126</v>
      </c>
      <c r="F75" s="306" t="s">
        <v>1320</v>
      </c>
      <c r="G75" s="272"/>
      <c r="H75" s="397" t="str">
        <f t="shared" si="2"/>
        <v>Data Salah</v>
      </c>
      <c r="I75" s="255"/>
      <c r="J75" s="410" t="str">
        <f t="shared" si="3"/>
        <v>isian data belum sesuai</v>
      </c>
    </row>
    <row r="76" spans="3:10" ht="35.25" customHeight="1" x14ac:dyDescent="0.2">
      <c r="D76" s="306" t="s">
        <v>41</v>
      </c>
      <c r="E76" s="446" t="s">
        <v>401</v>
      </c>
      <c r="F76" s="446"/>
      <c r="G76" s="396"/>
      <c r="H76" s="397" t="str">
        <f t="shared" si="2"/>
        <v>Data Salah</v>
      </c>
      <c r="I76" s="255"/>
      <c r="J76" s="322" t="str">
        <f t="shared" si="3"/>
        <v>isian data belum sesuai</v>
      </c>
    </row>
    <row r="77" spans="3:10" ht="38.25" customHeight="1" x14ac:dyDescent="0.2">
      <c r="D77" s="306" t="s">
        <v>144</v>
      </c>
      <c r="E77" s="446" t="s">
        <v>402</v>
      </c>
      <c r="F77" s="446"/>
      <c r="G77" s="396"/>
      <c r="H77" s="397" t="str">
        <f t="shared" si="2"/>
        <v>Data Salah</v>
      </c>
      <c r="I77" s="255"/>
      <c r="J77" s="322" t="str">
        <f t="shared" si="3"/>
        <v>isian data belum sesuai</v>
      </c>
    </row>
    <row r="78" spans="3:10" ht="25.5" customHeight="1" x14ac:dyDescent="0.2">
      <c r="D78" s="306" t="s">
        <v>145</v>
      </c>
      <c r="E78" s="306" t="s">
        <v>404</v>
      </c>
    </row>
    <row r="79" spans="3:10" ht="30" customHeight="1" x14ac:dyDescent="0.2">
      <c r="E79" s="306" t="s">
        <v>121</v>
      </c>
      <c r="F79" s="306" t="s">
        <v>405</v>
      </c>
      <c r="G79" s="396"/>
      <c r="H79" s="397" t="str">
        <f t="shared" ref="H79:H84" si="4">IFERROR(VLOOKUP(G79,YaTidak,3,0),"Data Salah")</f>
        <v>Data Salah</v>
      </c>
      <c r="I79" s="255"/>
      <c r="J79" s="322" t="str">
        <f t="shared" ref="J79:J84" si="5">IFERROR(VLOOKUP(G79,YaTidak,2,0),"isian data belum sesuai")</f>
        <v>isian data belum sesuai</v>
      </c>
    </row>
    <row r="80" spans="3:10" ht="30" customHeight="1" x14ac:dyDescent="0.2">
      <c r="E80" s="306" t="s">
        <v>123</v>
      </c>
      <c r="F80" s="306" t="s">
        <v>406</v>
      </c>
      <c r="G80" s="396"/>
      <c r="H80" s="397" t="str">
        <f t="shared" si="4"/>
        <v>Data Salah</v>
      </c>
      <c r="I80" s="255"/>
      <c r="J80" s="322" t="str">
        <f t="shared" si="5"/>
        <v>isian data belum sesuai</v>
      </c>
    </row>
    <row r="81" spans="2:11" ht="30" customHeight="1" x14ac:dyDescent="0.2">
      <c r="E81" s="306" t="s">
        <v>125</v>
      </c>
      <c r="F81" s="306" t="s">
        <v>407</v>
      </c>
      <c r="G81" s="396"/>
      <c r="H81" s="397" t="str">
        <f t="shared" si="4"/>
        <v>Data Salah</v>
      </c>
      <c r="I81" s="255"/>
      <c r="J81" s="322" t="str">
        <f t="shared" si="5"/>
        <v>isian data belum sesuai</v>
      </c>
    </row>
    <row r="82" spans="2:11" ht="30" customHeight="1" x14ac:dyDescent="0.2">
      <c r="E82" s="306" t="s">
        <v>124</v>
      </c>
      <c r="F82" s="306" t="s">
        <v>408</v>
      </c>
      <c r="G82" s="396"/>
      <c r="H82" s="397" t="str">
        <f t="shared" si="4"/>
        <v>Data Salah</v>
      </c>
      <c r="I82" s="255"/>
      <c r="J82" s="322" t="str">
        <f t="shared" si="5"/>
        <v>isian data belum sesuai</v>
      </c>
    </row>
    <row r="83" spans="2:11" ht="30" customHeight="1" x14ac:dyDescent="0.2">
      <c r="E83" s="306" t="s">
        <v>122</v>
      </c>
      <c r="F83" s="306" t="s">
        <v>409</v>
      </c>
      <c r="G83" s="396"/>
      <c r="H83" s="397" t="str">
        <f t="shared" si="4"/>
        <v>Data Salah</v>
      </c>
      <c r="I83" s="255"/>
      <c r="J83" s="322" t="str">
        <f t="shared" si="5"/>
        <v>isian data belum sesuai</v>
      </c>
    </row>
    <row r="84" spans="2:11" ht="30" customHeight="1" x14ac:dyDescent="0.2">
      <c r="E84" s="306" t="s">
        <v>126</v>
      </c>
      <c r="F84" s="306" t="s">
        <v>410</v>
      </c>
      <c r="G84" s="396"/>
      <c r="H84" s="397" t="str">
        <f t="shared" si="4"/>
        <v>Data Salah</v>
      </c>
      <c r="I84" s="255"/>
      <c r="J84" s="322" t="str">
        <f t="shared" si="5"/>
        <v>isian data belum sesuai</v>
      </c>
    </row>
    <row r="85" spans="2:11" ht="33" customHeight="1" x14ac:dyDescent="0.2">
      <c r="D85" s="306" t="s">
        <v>150</v>
      </c>
      <c r="E85" s="446" t="s">
        <v>1586</v>
      </c>
      <c r="F85" s="446"/>
    </row>
    <row r="86" spans="2:11" ht="30.75" customHeight="1" x14ac:dyDescent="0.2">
      <c r="E86" s="306" t="s">
        <v>121</v>
      </c>
      <c r="F86" s="306" t="s">
        <v>413</v>
      </c>
      <c r="G86" s="396"/>
      <c r="H86" s="397" t="str">
        <f t="shared" ref="H86:H91" si="6">IFERROR(VLOOKUP(G86,YaTidak,3,0),"Data Salah")</f>
        <v>Data Salah</v>
      </c>
      <c r="I86" s="255"/>
      <c r="J86" s="322" t="str">
        <f t="shared" ref="J86:J91" si="7">IFERROR(VLOOKUP(G86,YaTidak,2,0),"isian data belum sesuai")</f>
        <v>isian data belum sesuai</v>
      </c>
    </row>
    <row r="87" spans="2:11" ht="30.75" customHeight="1" x14ac:dyDescent="0.2">
      <c r="E87" s="306" t="s">
        <v>123</v>
      </c>
      <c r="F87" s="306" t="s">
        <v>414</v>
      </c>
      <c r="G87" s="396"/>
      <c r="H87" s="397" t="str">
        <f t="shared" si="6"/>
        <v>Data Salah</v>
      </c>
      <c r="I87" s="255"/>
      <c r="J87" s="322" t="str">
        <f t="shared" si="7"/>
        <v>isian data belum sesuai</v>
      </c>
    </row>
    <row r="88" spans="2:11" ht="30.75" customHeight="1" x14ac:dyDescent="0.2">
      <c r="E88" s="306" t="s">
        <v>125</v>
      </c>
      <c r="F88" s="306" t="s">
        <v>415</v>
      </c>
      <c r="G88" s="396"/>
      <c r="H88" s="397" t="str">
        <f t="shared" si="6"/>
        <v>Data Salah</v>
      </c>
      <c r="I88" s="255"/>
      <c r="J88" s="322" t="str">
        <f t="shared" si="7"/>
        <v>isian data belum sesuai</v>
      </c>
    </row>
    <row r="89" spans="2:11" ht="30.75" customHeight="1" x14ac:dyDescent="0.2">
      <c r="E89" s="306" t="s">
        <v>124</v>
      </c>
      <c r="F89" s="306" t="s">
        <v>416</v>
      </c>
      <c r="G89" s="396"/>
      <c r="H89" s="397" t="str">
        <f t="shared" si="6"/>
        <v>Data Salah</v>
      </c>
      <c r="I89" s="255"/>
      <c r="J89" s="322" t="str">
        <f t="shared" si="7"/>
        <v>isian data belum sesuai</v>
      </c>
    </row>
    <row r="90" spans="2:11" ht="30.75" customHeight="1" x14ac:dyDescent="0.2">
      <c r="E90" s="306" t="s">
        <v>122</v>
      </c>
      <c r="F90" s="306" t="s">
        <v>417</v>
      </c>
      <c r="G90" s="396"/>
      <c r="H90" s="397" t="str">
        <f t="shared" si="6"/>
        <v>Data Salah</v>
      </c>
      <c r="I90" s="255"/>
      <c r="J90" s="322" t="str">
        <f t="shared" si="7"/>
        <v>isian data belum sesuai</v>
      </c>
    </row>
    <row r="91" spans="2:11" ht="30.75" customHeight="1" x14ac:dyDescent="0.2">
      <c r="E91" s="306" t="s">
        <v>126</v>
      </c>
      <c r="F91" s="306" t="s">
        <v>418</v>
      </c>
      <c r="G91" s="396"/>
      <c r="H91" s="397" t="str">
        <f t="shared" si="6"/>
        <v>Data Salah</v>
      </c>
      <c r="I91" s="255"/>
      <c r="J91" s="322" t="str">
        <f t="shared" si="7"/>
        <v>isian data belum sesuai</v>
      </c>
    </row>
    <row r="92" spans="2:11" x14ac:dyDescent="0.2">
      <c r="B92" s="398"/>
      <c r="C92" s="241"/>
      <c r="D92" s="241"/>
      <c r="E92" s="241"/>
      <c r="F92" s="242" t="s">
        <v>44</v>
      </c>
      <c r="G92" s="398"/>
      <c r="J92" s="412" t="e">
        <f>AVERAGE(J58:J91)</f>
        <v>#DIV/0!</v>
      </c>
    </row>
    <row r="93" spans="2:11" s="211" customFormat="1" ht="28.5" customHeight="1" x14ac:dyDescent="0.2">
      <c r="B93" s="406" t="s">
        <v>773</v>
      </c>
      <c r="C93" s="271"/>
      <c r="D93" s="271"/>
      <c r="E93" s="271"/>
      <c r="F93" s="271"/>
      <c r="G93" s="277"/>
      <c r="H93" s="289"/>
      <c r="I93" s="357"/>
      <c r="J93" s="379"/>
      <c r="K93" s="303"/>
    </row>
    <row r="94" spans="2:11" s="211" customFormat="1" ht="23.25" customHeight="1" x14ac:dyDescent="0.25">
      <c r="B94" s="278"/>
      <c r="C94" s="306" t="s">
        <v>6</v>
      </c>
      <c r="D94" s="306" t="s">
        <v>774</v>
      </c>
      <c r="E94" s="306"/>
      <c r="F94" s="306"/>
      <c r="G94" s="389"/>
      <c r="H94" s="289"/>
      <c r="I94" s="357"/>
      <c r="J94" s="379"/>
      <c r="K94" s="303"/>
    </row>
    <row r="95" spans="2:11" s="211" customFormat="1" ht="36.75" customHeight="1" x14ac:dyDescent="0.25">
      <c r="B95" s="278"/>
      <c r="C95" s="306"/>
      <c r="D95" s="306" t="s">
        <v>28</v>
      </c>
      <c r="E95" s="446" t="s">
        <v>1031</v>
      </c>
      <c r="F95" s="446"/>
      <c r="G95" s="396"/>
      <c r="H95" s="397" t="str">
        <f>IFERROR(VLOOKUP(G95,YaTidak,3,0),"Data Salah")</f>
        <v>Data Salah</v>
      </c>
      <c r="I95" s="255"/>
      <c r="J95" s="322" t="str">
        <f>IFERROR(VLOOKUP(G95,YaTidak,2,0),"isian data belum sesuai")</f>
        <v>isian data belum sesuai</v>
      </c>
      <c r="K95" s="303"/>
    </row>
    <row r="96" spans="2:11" s="211" customFormat="1" ht="36.75" customHeight="1" x14ac:dyDescent="0.25">
      <c r="B96" s="278"/>
      <c r="C96" s="306"/>
      <c r="D96" s="306" t="s">
        <v>21</v>
      </c>
      <c r="E96" s="446" t="s">
        <v>1247</v>
      </c>
      <c r="F96" s="446"/>
      <c r="G96" s="389"/>
      <c r="H96" s="289"/>
      <c r="I96" s="357"/>
      <c r="J96" s="322"/>
      <c r="K96" s="303"/>
    </row>
    <row r="97" spans="2:11" s="211" customFormat="1" ht="36.75" customHeight="1" x14ac:dyDescent="0.25">
      <c r="B97" s="278"/>
      <c r="C97" s="306"/>
      <c r="D97" s="306"/>
      <c r="E97" s="446" t="s">
        <v>1248</v>
      </c>
      <c r="F97" s="446"/>
      <c r="G97" s="396"/>
      <c r="H97" s="289" t="s">
        <v>1486</v>
      </c>
      <c r="I97" s="255"/>
      <c r="J97" s="322" t="str">
        <f>IFERROR(VLOOKUP(G97,YaTidak,2,0),"isian data belum sesuai")</f>
        <v>isian data belum sesuai</v>
      </c>
      <c r="K97" s="303"/>
    </row>
    <row r="98" spans="2:11" s="211" customFormat="1" ht="36.75" customHeight="1" x14ac:dyDescent="0.25">
      <c r="B98" s="278"/>
      <c r="C98" s="306"/>
      <c r="D98" s="306"/>
      <c r="E98" s="446" t="s">
        <v>1249</v>
      </c>
      <c r="F98" s="446"/>
      <c r="G98" s="396"/>
      <c r="H98" s="289" t="s">
        <v>1486</v>
      </c>
      <c r="I98" s="255"/>
      <c r="J98" s="322" t="str">
        <f>IFERROR(VLOOKUP(G98,YaTidak,2,0),"isian data belum sesuai")</f>
        <v>isian data belum sesuai</v>
      </c>
      <c r="K98" s="303"/>
    </row>
    <row r="99" spans="2:11" s="211" customFormat="1" ht="36.75" customHeight="1" x14ac:dyDescent="0.25">
      <c r="B99" s="278"/>
      <c r="C99" s="306"/>
      <c r="D99" s="306"/>
      <c r="E99" s="446" t="s">
        <v>1250</v>
      </c>
      <c r="F99" s="446"/>
      <c r="G99" s="396"/>
      <c r="H99" s="289" t="s">
        <v>1486</v>
      </c>
      <c r="I99" s="255"/>
      <c r="J99" s="322" t="str">
        <f>IFERROR(VLOOKUP(G99,YaTidak,2,0),"isian data belum sesuai")</f>
        <v>isian data belum sesuai</v>
      </c>
      <c r="K99" s="303"/>
    </row>
    <row r="100" spans="2:11" s="211" customFormat="1" ht="36.75" customHeight="1" x14ac:dyDescent="0.25">
      <c r="B100" s="278"/>
      <c r="C100" s="306"/>
      <c r="D100" s="306"/>
      <c r="E100" s="446" t="s">
        <v>1251</v>
      </c>
      <c r="F100" s="446"/>
      <c r="G100" s="396"/>
      <c r="H100" s="289" t="s">
        <v>1486</v>
      </c>
      <c r="I100" s="255"/>
      <c r="J100" s="322" t="str">
        <f>IFERROR(VLOOKUP(G100,YaTidak,2,0),"isian data belum sesuai")</f>
        <v>isian data belum sesuai</v>
      </c>
      <c r="K100" s="303"/>
    </row>
    <row r="101" spans="2:11" s="211" customFormat="1" ht="36.75" customHeight="1" x14ac:dyDescent="0.25">
      <c r="B101" s="278"/>
      <c r="C101" s="306"/>
      <c r="D101" s="306" t="s">
        <v>22</v>
      </c>
      <c r="E101" s="446" t="s">
        <v>1034</v>
      </c>
      <c r="F101" s="446"/>
      <c r="G101" s="396"/>
      <c r="H101" s="289" t="s">
        <v>1486</v>
      </c>
      <c r="I101" s="255"/>
      <c r="J101" s="322" t="str">
        <f>IFERROR(VLOOKUP(G101,YaTidak,2,0),"isian data belum sesuai")</f>
        <v>isian data belum sesuai</v>
      </c>
      <c r="K101" s="303"/>
    </row>
    <row r="102" spans="2:11" s="211" customFormat="1" ht="26.25" customHeight="1" x14ac:dyDescent="0.25">
      <c r="B102" s="278"/>
      <c r="C102" s="306" t="s">
        <v>7</v>
      </c>
      <c r="D102" s="306" t="s">
        <v>775</v>
      </c>
      <c r="E102" s="306"/>
      <c r="F102" s="306"/>
      <c r="G102" s="389"/>
      <c r="H102" s="289"/>
      <c r="I102" s="357"/>
      <c r="J102" s="379"/>
      <c r="K102" s="303"/>
    </row>
    <row r="103" spans="2:11" s="211" customFormat="1" ht="40.5" customHeight="1" x14ac:dyDescent="0.25">
      <c r="B103" s="278"/>
      <c r="C103" s="306"/>
      <c r="D103" s="306" t="s">
        <v>28</v>
      </c>
      <c r="E103" s="446" t="s">
        <v>1244</v>
      </c>
      <c r="F103" s="446"/>
      <c r="G103" s="396"/>
      <c r="H103" s="397" t="str">
        <f>IFERROR(VLOOKUP(G103,YaTidak,3,0),"Data Salah")</f>
        <v>Data Salah</v>
      </c>
      <c r="I103" s="255"/>
      <c r="J103" s="322" t="str">
        <f>IFERROR(VLOOKUP(G103,YaTidak,2,0),"isian data belum sesuai")</f>
        <v>isian data belum sesuai</v>
      </c>
      <c r="K103" s="303"/>
    </row>
    <row r="104" spans="2:11" s="211" customFormat="1" ht="40.5" customHeight="1" x14ac:dyDescent="0.25">
      <c r="B104" s="278"/>
      <c r="C104" s="306"/>
      <c r="D104" s="306" t="s">
        <v>21</v>
      </c>
      <c r="E104" s="446" t="s">
        <v>1245</v>
      </c>
      <c r="F104" s="446"/>
      <c r="G104" s="396"/>
      <c r="H104" s="397" t="str">
        <f>IFERROR(VLOOKUP(G104,YaTidak,3,0),"Data Salah")</f>
        <v>Data Salah</v>
      </c>
      <c r="I104" s="255"/>
      <c r="J104" s="322" t="str">
        <f>IFERROR(VLOOKUP(G104,YaTidak,2,0),"isian data belum sesuai")</f>
        <v>isian data belum sesuai</v>
      </c>
      <c r="K104" s="303"/>
    </row>
    <row r="105" spans="2:11" s="211" customFormat="1" ht="40.5" customHeight="1" x14ac:dyDescent="0.25">
      <c r="B105" s="278"/>
      <c r="C105" s="306"/>
      <c r="D105" s="306" t="s">
        <v>22</v>
      </c>
      <c r="E105" s="446" t="s">
        <v>1246</v>
      </c>
      <c r="F105" s="446"/>
      <c r="G105" s="396"/>
      <c r="H105" s="397" t="str">
        <f>IFERROR(VLOOKUP(G105,YaTidak,3,0),"Data Salah")</f>
        <v>Data Salah</v>
      </c>
      <c r="I105" s="255"/>
      <c r="J105" s="322" t="str">
        <f>IFERROR(VLOOKUP(G105,YaTidak,2,0),"isian data belum sesuai")</f>
        <v>isian data belum sesuai</v>
      </c>
      <c r="K105" s="303"/>
    </row>
    <row r="106" spans="2:11" s="211" customFormat="1" ht="24.75" customHeight="1" x14ac:dyDescent="0.25">
      <c r="B106" s="278"/>
      <c r="C106" s="306" t="s">
        <v>8</v>
      </c>
      <c r="D106" s="306" t="s">
        <v>776</v>
      </c>
      <c r="E106" s="306"/>
      <c r="F106" s="306"/>
      <c r="G106" s="389"/>
      <c r="H106" s="289"/>
      <c r="I106" s="357"/>
      <c r="J106" s="379"/>
      <c r="K106" s="303"/>
    </row>
    <row r="107" spans="2:11" s="211" customFormat="1" ht="36.75" customHeight="1" x14ac:dyDescent="0.25">
      <c r="B107" s="278"/>
      <c r="C107" s="306"/>
      <c r="D107" s="306" t="s">
        <v>20</v>
      </c>
      <c r="E107" s="446" t="s">
        <v>1039</v>
      </c>
      <c r="F107" s="446"/>
      <c r="G107" s="396"/>
      <c r="H107" s="397" t="str">
        <f>IFERROR(VLOOKUP(G107,YaTidak,3,0),"Data Salah")</f>
        <v>Data Salah</v>
      </c>
      <c r="I107" s="255"/>
      <c r="J107" s="322" t="str">
        <f>IFERROR(VLOOKUP(G107,YaTidak,2,0),"isian data belum sesuai")</f>
        <v>isian data belum sesuai</v>
      </c>
      <c r="K107" s="303"/>
    </row>
    <row r="108" spans="2:11" s="211" customFormat="1" ht="36.75" customHeight="1" x14ac:dyDescent="0.25">
      <c r="B108" s="278"/>
      <c r="C108" s="306"/>
      <c r="D108" s="306" t="s">
        <v>21</v>
      </c>
      <c r="E108" s="446" t="s">
        <v>1040</v>
      </c>
      <c r="F108" s="446"/>
      <c r="G108" s="396"/>
      <c r="H108" s="397" t="str">
        <f>IFERROR(VLOOKUP(G108,YaTidak,3,0),"Data Salah")</f>
        <v>Data Salah</v>
      </c>
      <c r="I108" s="255"/>
      <c r="J108" s="322" t="str">
        <f>IFERROR(VLOOKUP(G108,YaTidak,2,0),"isian data belum sesuai")</f>
        <v>isian data belum sesuai</v>
      </c>
      <c r="K108" s="303"/>
    </row>
    <row r="109" spans="2:11" s="211" customFormat="1" ht="36.75" customHeight="1" x14ac:dyDescent="0.25">
      <c r="B109" s="278"/>
      <c r="C109" s="306"/>
      <c r="D109" s="306" t="s">
        <v>22</v>
      </c>
      <c r="E109" s="306" t="s">
        <v>1041</v>
      </c>
      <c r="F109" s="306"/>
      <c r="G109" s="396"/>
      <c r="H109" s="397" t="str">
        <f>IFERROR(VLOOKUP(G109,YaTidak,3,0),"Data Salah")</f>
        <v>Data Salah</v>
      </c>
      <c r="I109" s="255"/>
      <c r="J109" s="322" t="str">
        <f>IFERROR(VLOOKUP(G109,YaTidak,2,0),"isian data belum sesuai")</f>
        <v>isian data belum sesuai</v>
      </c>
      <c r="K109" s="303"/>
    </row>
    <row r="110" spans="2:11" s="211" customFormat="1" x14ac:dyDescent="0.2">
      <c r="B110" s="398"/>
      <c r="C110" s="241"/>
      <c r="D110" s="241"/>
      <c r="E110" s="241"/>
      <c r="F110" s="242" t="s">
        <v>44</v>
      </c>
      <c r="G110" s="398"/>
      <c r="H110" s="289"/>
      <c r="I110" s="357"/>
      <c r="J110" s="412" t="e">
        <f>AVERAGE(J95:J109)</f>
        <v>#DIV/0!</v>
      </c>
      <c r="K110" s="303"/>
    </row>
    <row r="111" spans="2:11" s="211" customFormat="1" ht="16.5" thickBot="1" x14ac:dyDescent="0.25">
      <c r="B111" s="401"/>
      <c r="C111" s="402"/>
      <c r="D111" s="402"/>
      <c r="E111" s="402"/>
      <c r="F111" s="403"/>
      <c r="G111" s="401"/>
      <c r="H111" s="404"/>
      <c r="I111" s="357"/>
      <c r="J111" s="412"/>
      <c r="K111" s="303"/>
    </row>
    <row r="112" spans="2:11" s="211" customFormat="1" x14ac:dyDescent="0.2">
      <c r="C112" s="306"/>
      <c r="D112" s="306"/>
      <c r="E112" s="306"/>
      <c r="F112" s="306"/>
      <c r="H112" s="289"/>
      <c r="I112" s="357"/>
      <c r="J112" s="379"/>
      <c r="K112" s="303"/>
    </row>
    <row r="113" spans="3:10" s="211" customFormat="1" ht="40.5" customHeight="1" thickBot="1" x14ac:dyDescent="0.25">
      <c r="C113" s="306"/>
      <c r="D113" s="459" t="s">
        <v>1413</v>
      </c>
      <c r="E113" s="459"/>
      <c r="F113" s="459"/>
      <c r="G113" s="459"/>
      <c r="H113" s="400"/>
      <c r="J113" s="407"/>
    </row>
    <row r="114" spans="3:10" s="211" customFormat="1" ht="184.5" customHeight="1" thickBot="1" x14ac:dyDescent="0.25">
      <c r="C114" s="306"/>
      <c r="D114" s="460" t="s">
        <v>1442</v>
      </c>
      <c r="E114" s="461"/>
      <c r="F114" s="461"/>
      <c r="G114" s="462"/>
      <c r="H114" s="400"/>
      <c r="J114" s="407"/>
    </row>
    <row r="115" spans="3:10" s="211" customFormat="1" x14ac:dyDescent="0.2">
      <c r="C115" s="306"/>
      <c r="D115" s="306"/>
      <c r="F115" s="313"/>
      <c r="G115" s="267"/>
      <c r="H115" s="400"/>
      <c r="J115" s="407"/>
    </row>
  </sheetData>
  <sheetProtection algorithmName="SHA-512" hashValue="IaWZDy9eP+k8Q+BiTWZG9ZZ9rvheK7MFyUlPOQeW9ravWytFYppvC4NrDkQuNBfEji3NNvjeJ9IcwlfZdHEanw==" saltValue="KvV4+JtFt7N86w8iGpnJBA==" spinCount="100000" sheet="1" objects="1" scenarios="1" formatRows="0" selectLockedCells="1"/>
  <mergeCells count="43">
    <mergeCell ref="B8:G8"/>
    <mergeCell ref="C20:G20"/>
    <mergeCell ref="E62:F62"/>
    <mergeCell ref="E97:F97"/>
    <mergeCell ref="E98:F98"/>
    <mergeCell ref="E85:F85"/>
    <mergeCell ref="E44:F44"/>
    <mergeCell ref="E33:F33"/>
    <mergeCell ref="E34:F34"/>
    <mergeCell ref="D29:F29"/>
    <mergeCell ref="E30:F30"/>
    <mergeCell ref="E31:F31"/>
    <mergeCell ref="E32:F32"/>
    <mergeCell ref="E41:F41"/>
    <mergeCell ref="E42:F42"/>
    <mergeCell ref="B23:G23"/>
    <mergeCell ref="D114:G114"/>
    <mergeCell ref="B1:G1"/>
    <mergeCell ref="B27:F27"/>
    <mergeCell ref="E108:F108"/>
    <mergeCell ref="E95:F95"/>
    <mergeCell ref="E96:F96"/>
    <mergeCell ref="E101:F101"/>
    <mergeCell ref="E103:F103"/>
    <mergeCell ref="E104:F104"/>
    <mergeCell ref="E105:F105"/>
    <mergeCell ref="E107:F107"/>
    <mergeCell ref="E76:F76"/>
    <mergeCell ref="E77:F77"/>
    <mergeCell ref="E99:F99"/>
    <mergeCell ref="E100:F100"/>
    <mergeCell ref="E39:F39"/>
    <mergeCell ref="B24:G24"/>
    <mergeCell ref="E46:F46"/>
    <mergeCell ref="E48:F48"/>
    <mergeCell ref="E49:F49"/>
    <mergeCell ref="D113:G113"/>
    <mergeCell ref="E35:F35"/>
    <mergeCell ref="E36:F36"/>
    <mergeCell ref="E37:F37"/>
    <mergeCell ref="E61:F61"/>
    <mergeCell ref="E40:F40"/>
    <mergeCell ref="E50:F50"/>
  </mergeCells>
  <pageMargins left="1.62" right="0.70866141732283472" top="0.74803149606299213" bottom="0.74803149606299213" header="0.31496062992125984" footer="0.31496062992125984"/>
  <pageSetup paperSize="9" scale="70"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U58"/>
  <sheetViews>
    <sheetView showGridLines="0" showRowColHeaders="0" topLeftCell="A25" zoomScale="89" zoomScaleNormal="175" workbookViewId="0">
      <selection activeCell="F4" sqref="F4"/>
    </sheetView>
  </sheetViews>
  <sheetFormatPr defaultRowHeight="15.75" x14ac:dyDescent="0.25"/>
  <cols>
    <col min="1" max="1" width="4.28515625" style="197" customWidth="1"/>
    <col min="2" max="2" width="5.5703125" style="197" customWidth="1"/>
    <col min="3" max="3" width="2.42578125" style="197" customWidth="1"/>
    <col min="4" max="4" width="4" style="200" customWidth="1"/>
    <col min="5" max="5" width="3.28515625" style="200" customWidth="1"/>
    <col min="6" max="6" width="88.85546875" style="200" customWidth="1"/>
    <col min="7" max="7" width="13.85546875" style="201" customWidth="1"/>
    <col min="8" max="8" width="15.28515625" style="194" customWidth="1"/>
    <col min="9" max="9" width="48.85546875" style="251" customWidth="1"/>
    <col min="10" max="10" width="27.42578125" style="195" customWidth="1"/>
    <col min="11" max="11" width="9.140625" style="196" customWidth="1"/>
    <col min="12" max="12" width="9.140625" style="197" customWidth="1"/>
    <col min="13" max="13" width="25.5703125" style="198" customWidth="1"/>
    <col min="14" max="541" width="9.140625" style="199"/>
    <col min="542" max="16384" width="9.140625" style="197"/>
  </cols>
  <sheetData>
    <row r="1" spans="2:10" ht="20.25" x14ac:dyDescent="0.3">
      <c r="B1" s="260" t="s">
        <v>1285</v>
      </c>
      <c r="C1" s="260"/>
      <c r="D1" s="260"/>
      <c r="E1" s="260"/>
      <c r="F1" s="260"/>
      <c r="G1" s="260"/>
      <c r="H1" s="250"/>
    </row>
    <row r="3" spans="2:10" x14ac:dyDescent="0.25">
      <c r="B3" s="201"/>
      <c r="C3" s="201"/>
      <c r="D3" s="202"/>
      <c r="E3" s="202"/>
      <c r="F3" s="203"/>
      <c r="G3" s="204"/>
    </row>
    <row r="4" spans="2:10" x14ac:dyDescent="0.25">
      <c r="B4" s="346" t="s">
        <v>2</v>
      </c>
      <c r="C4" s="201"/>
      <c r="E4" s="202" t="s">
        <v>5</v>
      </c>
      <c r="F4" s="205" t="s">
        <v>19</v>
      </c>
      <c r="G4" s="204"/>
    </row>
    <row r="5" spans="2:10" x14ac:dyDescent="0.25">
      <c r="B5" s="346" t="s">
        <v>4</v>
      </c>
      <c r="C5" s="201"/>
      <c r="E5" s="202" t="s">
        <v>5</v>
      </c>
      <c r="F5" s="205" t="s">
        <v>19</v>
      </c>
      <c r="G5" s="204"/>
    </row>
    <row r="7" spans="2:10" s="211" customFormat="1" ht="24" thickBot="1" x14ac:dyDescent="0.4">
      <c r="B7" s="206" t="s">
        <v>1450</v>
      </c>
      <c r="C7" s="207"/>
      <c r="D7" s="207"/>
      <c r="E7" s="207"/>
      <c r="F7" s="207"/>
      <c r="G7" s="208"/>
      <c r="H7" s="209"/>
      <c r="I7" s="209"/>
      <c r="J7" s="210"/>
    </row>
    <row r="8" spans="2:10" s="212" customFormat="1" ht="34.5" customHeight="1" x14ac:dyDescent="0.25">
      <c r="B8" s="453" t="s">
        <v>1504</v>
      </c>
      <c r="C8" s="454"/>
      <c r="D8" s="454"/>
      <c r="E8" s="454"/>
      <c r="F8" s="454"/>
      <c r="G8" s="455"/>
      <c r="H8" s="209"/>
      <c r="I8" s="209"/>
      <c r="J8" s="210"/>
    </row>
    <row r="9" spans="2:10" s="212" customFormat="1" ht="15" x14ac:dyDescent="0.25">
      <c r="B9" s="213" t="s">
        <v>6</v>
      </c>
      <c r="C9" s="214" t="s">
        <v>1192</v>
      </c>
      <c r="D9" s="214"/>
      <c r="E9" s="214"/>
      <c r="F9" s="214"/>
      <c r="G9" s="215"/>
      <c r="H9" s="209"/>
      <c r="I9" s="209"/>
      <c r="J9" s="210"/>
    </row>
    <row r="10" spans="2:10" s="212" customFormat="1" ht="15" x14ac:dyDescent="0.25">
      <c r="B10" s="213" t="s">
        <v>7</v>
      </c>
      <c r="C10" s="214" t="s">
        <v>1193</v>
      </c>
      <c r="D10" s="214"/>
      <c r="E10" s="214"/>
      <c r="F10" s="214"/>
      <c r="G10" s="215"/>
      <c r="H10" s="209"/>
      <c r="I10" s="209"/>
      <c r="J10" s="210"/>
    </row>
    <row r="11" spans="2:10" s="212" customFormat="1" ht="15" x14ac:dyDescent="0.25">
      <c r="B11" s="213" t="s">
        <v>8</v>
      </c>
      <c r="C11" s="214" t="s">
        <v>1194</v>
      </c>
      <c r="D11" s="214"/>
      <c r="E11" s="214"/>
      <c r="F11" s="214"/>
      <c r="G11" s="215"/>
      <c r="H11" s="209"/>
      <c r="I11" s="209"/>
      <c r="J11" s="210"/>
    </row>
    <row r="12" spans="2:10" s="212" customFormat="1" ht="15" x14ac:dyDescent="0.25">
      <c r="B12" s="213"/>
      <c r="C12" s="214"/>
      <c r="D12" s="214">
        <v>1</v>
      </c>
      <c r="E12" s="214" t="s">
        <v>1163</v>
      </c>
      <c r="F12" s="214" t="s">
        <v>1169</v>
      </c>
      <c r="G12" s="215"/>
      <c r="H12" s="209"/>
      <c r="I12" s="209"/>
      <c r="J12" s="210"/>
    </row>
    <row r="13" spans="2:10" s="212" customFormat="1" ht="15" x14ac:dyDescent="0.25">
      <c r="B13" s="213"/>
      <c r="C13" s="214"/>
      <c r="D13" s="214">
        <v>2</v>
      </c>
      <c r="E13" s="214" t="s">
        <v>1163</v>
      </c>
      <c r="F13" s="214" t="s">
        <v>1170</v>
      </c>
      <c r="G13" s="215"/>
      <c r="H13" s="209"/>
      <c r="I13" s="209"/>
      <c r="J13" s="210"/>
    </row>
    <row r="14" spans="2:10" s="212" customFormat="1" ht="15" x14ac:dyDescent="0.25">
      <c r="B14" s="213"/>
      <c r="C14" s="214"/>
      <c r="D14" s="214">
        <v>3</v>
      </c>
      <c r="E14" s="214" t="s">
        <v>1163</v>
      </c>
      <c r="F14" s="214" t="s">
        <v>1171</v>
      </c>
      <c r="G14" s="215"/>
      <c r="H14" s="209"/>
      <c r="I14" s="209"/>
      <c r="J14" s="210"/>
    </row>
    <row r="15" spans="2:10" s="212" customFormat="1" ht="15" x14ac:dyDescent="0.25">
      <c r="B15" s="213"/>
      <c r="C15" s="214"/>
      <c r="D15" s="214">
        <v>4</v>
      </c>
      <c r="E15" s="214" t="s">
        <v>1163</v>
      </c>
      <c r="F15" s="214" t="s">
        <v>1172</v>
      </c>
      <c r="G15" s="215"/>
      <c r="H15" s="209"/>
      <c r="I15" s="209"/>
      <c r="J15" s="210"/>
    </row>
    <row r="16" spans="2:10" s="212" customFormat="1" ht="15" x14ac:dyDescent="0.25">
      <c r="B16" s="213" t="s">
        <v>9</v>
      </c>
      <c r="C16" s="214" t="s">
        <v>1468</v>
      </c>
      <c r="D16" s="214"/>
      <c r="E16" s="214"/>
      <c r="F16" s="214"/>
      <c r="G16" s="215"/>
      <c r="H16" s="209"/>
      <c r="I16" s="209"/>
      <c r="J16" s="210"/>
    </row>
    <row r="17" spans="2:13" s="212" customFormat="1" ht="15" x14ac:dyDescent="0.25">
      <c r="B17" s="213"/>
      <c r="C17" s="214"/>
      <c r="D17" s="214">
        <v>1</v>
      </c>
      <c r="E17" s="214" t="s">
        <v>1163</v>
      </c>
      <c r="F17" s="214" t="s">
        <v>1469</v>
      </c>
      <c r="G17" s="215"/>
      <c r="H17" s="209"/>
      <c r="I17" s="209"/>
      <c r="J17" s="210"/>
    </row>
    <row r="18" spans="2:13" s="212" customFormat="1" ht="15" x14ac:dyDescent="0.25">
      <c r="B18" s="213"/>
      <c r="C18" s="214"/>
      <c r="D18" s="214">
        <v>2</v>
      </c>
      <c r="E18" s="214" t="s">
        <v>1163</v>
      </c>
      <c r="F18" s="214" t="s">
        <v>1470</v>
      </c>
      <c r="G18" s="215"/>
      <c r="H18" s="209"/>
      <c r="I18" s="209"/>
      <c r="J18" s="210"/>
    </row>
    <row r="19" spans="2:13" s="212" customFormat="1" ht="15" x14ac:dyDescent="0.25">
      <c r="B19" s="213"/>
      <c r="C19" s="214"/>
      <c r="D19" s="214">
        <v>3</v>
      </c>
      <c r="E19" s="214" t="s">
        <v>1163</v>
      </c>
      <c r="F19" s="214" t="s">
        <v>1471</v>
      </c>
      <c r="G19" s="215"/>
      <c r="H19" s="209"/>
      <c r="I19" s="209"/>
      <c r="J19" s="210"/>
    </row>
    <row r="20" spans="2:13" s="212" customFormat="1" ht="32.25" customHeight="1" x14ac:dyDescent="0.2">
      <c r="B20" s="216" t="s">
        <v>10</v>
      </c>
      <c r="C20" s="439" t="s">
        <v>1500</v>
      </c>
      <c r="D20" s="439"/>
      <c r="E20" s="439"/>
      <c r="F20" s="439"/>
      <c r="G20" s="440"/>
      <c r="H20" s="209"/>
      <c r="I20" s="209"/>
      <c r="J20" s="210"/>
    </row>
    <row r="21" spans="2:13" s="212" customFormat="1" ht="11.25" customHeight="1" x14ac:dyDescent="0.2">
      <c r="B21" s="213"/>
      <c r="C21" s="218"/>
      <c r="D21" s="218"/>
      <c r="E21" s="218"/>
      <c r="F21" s="218"/>
      <c r="G21" s="219"/>
      <c r="H21" s="209"/>
      <c r="I21" s="209"/>
      <c r="J21" s="210"/>
    </row>
    <row r="22" spans="2:13" s="212" customFormat="1" ht="19.5" customHeight="1" x14ac:dyDescent="0.25">
      <c r="B22" s="220" t="s">
        <v>1505</v>
      </c>
      <c r="C22" s="218"/>
      <c r="D22" s="218"/>
      <c r="E22" s="218"/>
      <c r="F22" s="218"/>
      <c r="G22" s="219"/>
      <c r="H22" s="209"/>
      <c r="I22" s="209"/>
      <c r="J22" s="210"/>
    </row>
    <row r="23" spans="2:13" s="212" customFormat="1" ht="19.5" customHeight="1" x14ac:dyDescent="0.25">
      <c r="B23" s="448" t="s">
        <v>1506</v>
      </c>
      <c r="C23" s="449"/>
      <c r="D23" s="449"/>
      <c r="E23" s="449"/>
      <c r="F23" s="449"/>
      <c r="G23" s="450"/>
      <c r="H23" s="209"/>
      <c r="I23" s="209"/>
      <c r="J23" s="210"/>
    </row>
    <row r="24" spans="2:13" s="212" customFormat="1" ht="19.5" customHeight="1" x14ac:dyDescent="0.25">
      <c r="B24" s="448" t="s">
        <v>1517</v>
      </c>
      <c r="C24" s="449"/>
      <c r="D24" s="449"/>
      <c r="E24" s="449"/>
      <c r="F24" s="449"/>
      <c r="G24" s="450"/>
      <c r="H24" s="209"/>
      <c r="I24" s="209"/>
      <c r="J24" s="210"/>
    </row>
    <row r="25" spans="2:13" s="212" customFormat="1" thickBot="1" x14ac:dyDescent="0.25">
      <c r="B25" s="221"/>
      <c r="C25" s="222"/>
      <c r="D25" s="222"/>
      <c r="E25" s="222"/>
      <c r="F25" s="222"/>
      <c r="G25" s="223"/>
      <c r="H25" s="209"/>
      <c r="I25" s="209"/>
      <c r="J25" s="210"/>
    </row>
    <row r="26" spans="2:13" x14ac:dyDescent="0.25">
      <c r="F26" s="224"/>
    </row>
    <row r="27" spans="2:13" s="199" customFormat="1" ht="23.25" customHeight="1" x14ac:dyDescent="0.2">
      <c r="B27" s="495" t="s">
        <v>1224</v>
      </c>
      <c r="C27" s="495"/>
      <c r="D27" s="495"/>
      <c r="E27" s="495"/>
      <c r="F27" s="495"/>
      <c r="G27" s="257" t="s">
        <v>1173</v>
      </c>
      <c r="H27" s="258" t="s">
        <v>1445</v>
      </c>
      <c r="I27" s="259" t="s">
        <v>1502</v>
      </c>
      <c r="J27" s="225" t="s">
        <v>1449</v>
      </c>
      <c r="L27" s="226"/>
    </row>
    <row r="28" spans="2:13" s="199" customFormat="1" x14ac:dyDescent="0.25">
      <c r="B28" s="227" t="s">
        <v>868</v>
      </c>
      <c r="C28" s="228"/>
      <c r="D28" s="229"/>
      <c r="E28" s="229"/>
      <c r="F28" s="229"/>
      <c r="G28" s="230"/>
      <c r="H28" s="230"/>
      <c r="I28" s="252"/>
      <c r="J28" s="231"/>
      <c r="K28" s="232"/>
      <c r="M28" s="226"/>
    </row>
    <row r="29" spans="2:13" s="199" customFormat="1" x14ac:dyDescent="0.25">
      <c r="C29" s="199" t="s">
        <v>6</v>
      </c>
      <c r="D29" s="233" t="s">
        <v>785</v>
      </c>
      <c r="E29" s="234"/>
      <c r="F29" s="234"/>
      <c r="G29" s="235"/>
      <c r="H29" s="194"/>
      <c r="I29" s="251"/>
      <c r="J29" s="195"/>
      <c r="K29" s="232"/>
      <c r="M29" s="236"/>
    </row>
    <row r="30" spans="2:13" s="199" customFormat="1" ht="45" customHeight="1" x14ac:dyDescent="0.2">
      <c r="D30" s="233" t="s">
        <v>28</v>
      </c>
      <c r="E30" s="494" t="s">
        <v>1043</v>
      </c>
      <c r="F30" s="494"/>
      <c r="G30" s="237" t="s">
        <v>1215</v>
      </c>
      <c r="H30" s="238" t="str">
        <f t="shared" ref="H30:H36" si="0">IFERROR(VLOOKUP(G30,YaTidak,3,0),"Data Salah")</f>
        <v>Data Salah</v>
      </c>
      <c r="I30" s="255" t="s">
        <v>1503</v>
      </c>
      <c r="J30" s="239" t="str">
        <f t="shared" ref="J30:J36" si="1">IFERROR(VLOOKUP(G30,YaTidak,2,0),"isian data belum sesuai")</f>
        <v>isian data belum sesuai</v>
      </c>
      <c r="K30" s="232"/>
      <c r="M30" s="226"/>
    </row>
    <row r="31" spans="2:13" s="199" customFormat="1" ht="55.5" customHeight="1" x14ac:dyDescent="0.2">
      <c r="D31" s="233" t="s">
        <v>21</v>
      </c>
      <c r="E31" s="494" t="s">
        <v>1501</v>
      </c>
      <c r="F31" s="494"/>
      <c r="G31" s="237"/>
      <c r="H31" s="238" t="str">
        <f t="shared" si="0"/>
        <v>Data Salah</v>
      </c>
      <c r="I31" s="253"/>
      <c r="J31" s="239" t="str">
        <f t="shared" si="1"/>
        <v>isian data belum sesuai</v>
      </c>
      <c r="K31" s="232"/>
      <c r="M31" s="226"/>
    </row>
    <row r="32" spans="2:13" s="199" customFormat="1" ht="43.5" customHeight="1" x14ac:dyDescent="0.2">
      <c r="D32" s="233" t="s">
        <v>22</v>
      </c>
      <c r="E32" s="494" t="s">
        <v>1044</v>
      </c>
      <c r="F32" s="494"/>
      <c r="G32" s="237"/>
      <c r="H32" s="238" t="str">
        <f t="shared" si="0"/>
        <v>Data Salah</v>
      </c>
      <c r="I32" s="253"/>
      <c r="J32" s="239" t="str">
        <f t="shared" si="1"/>
        <v>isian data belum sesuai</v>
      </c>
      <c r="K32" s="232"/>
      <c r="M32" s="226"/>
    </row>
    <row r="33" spans="3:13" s="199" customFormat="1" ht="43.5" customHeight="1" x14ac:dyDescent="0.2">
      <c r="D33" s="233" t="s">
        <v>24</v>
      </c>
      <c r="E33" s="494" t="s">
        <v>1046</v>
      </c>
      <c r="F33" s="494"/>
      <c r="G33" s="237"/>
      <c r="H33" s="238" t="str">
        <f t="shared" si="0"/>
        <v>Data Salah</v>
      </c>
      <c r="I33" s="253"/>
      <c r="J33" s="239" t="str">
        <f t="shared" si="1"/>
        <v>isian data belum sesuai</v>
      </c>
      <c r="K33" s="232"/>
      <c r="M33" s="226"/>
    </row>
    <row r="34" spans="3:13" s="199" customFormat="1" ht="43.5" customHeight="1" x14ac:dyDescent="0.2">
      <c r="D34" s="233" t="s">
        <v>33</v>
      </c>
      <c r="E34" s="494" t="s">
        <v>1047</v>
      </c>
      <c r="F34" s="494"/>
      <c r="G34" s="237"/>
      <c r="H34" s="238" t="str">
        <f t="shared" si="0"/>
        <v>Data Salah</v>
      </c>
      <c r="I34" s="253"/>
      <c r="J34" s="239" t="str">
        <f t="shared" si="1"/>
        <v>isian data belum sesuai</v>
      </c>
      <c r="K34" s="232"/>
      <c r="M34" s="226"/>
    </row>
    <row r="35" spans="3:13" s="199" customFormat="1" ht="43.5" customHeight="1" x14ac:dyDescent="0.2">
      <c r="D35" s="233" t="s">
        <v>35</v>
      </c>
      <c r="E35" s="494" t="s">
        <v>1048</v>
      </c>
      <c r="F35" s="494"/>
      <c r="G35" s="237"/>
      <c r="H35" s="238" t="str">
        <f t="shared" si="0"/>
        <v>Data Salah</v>
      </c>
      <c r="I35" s="253"/>
      <c r="J35" s="239" t="str">
        <f t="shared" si="1"/>
        <v>isian data belum sesuai</v>
      </c>
      <c r="K35" s="232"/>
      <c r="M35" s="226"/>
    </row>
    <row r="36" spans="3:13" s="199" customFormat="1" ht="43.5" customHeight="1" x14ac:dyDescent="0.2">
      <c r="D36" s="233" t="s">
        <v>37</v>
      </c>
      <c r="E36" s="494" t="s">
        <v>1049</v>
      </c>
      <c r="F36" s="494"/>
      <c r="G36" s="237"/>
      <c r="H36" s="238" t="str">
        <f t="shared" si="0"/>
        <v>Data Salah</v>
      </c>
      <c r="I36" s="253"/>
      <c r="J36" s="239" t="str">
        <f t="shared" si="1"/>
        <v>isian data belum sesuai</v>
      </c>
      <c r="K36" s="232"/>
      <c r="M36" s="226"/>
    </row>
    <row r="37" spans="3:13" s="199" customFormat="1" x14ac:dyDescent="0.25">
      <c r="C37" s="199" t="s">
        <v>7</v>
      </c>
      <c r="D37" s="233" t="s">
        <v>786</v>
      </c>
      <c r="E37" s="234"/>
      <c r="F37" s="234"/>
      <c r="G37" s="235"/>
      <c r="H37" s="194"/>
      <c r="I37" s="251"/>
      <c r="J37" s="195"/>
      <c r="K37" s="232"/>
      <c r="M37" s="226"/>
    </row>
    <row r="38" spans="3:13" s="199" customFormat="1" ht="38.25" customHeight="1" x14ac:dyDescent="0.2">
      <c r="D38" s="233" t="s">
        <v>28</v>
      </c>
      <c r="E38" s="494" t="s">
        <v>1050</v>
      </c>
      <c r="F38" s="496"/>
      <c r="G38" s="237"/>
      <c r="H38" s="238" t="str">
        <f>IFERROR(VLOOKUP(G38,YaTidak,3,0),"Data Salah")</f>
        <v>Data Salah</v>
      </c>
      <c r="I38" s="253"/>
      <c r="J38" s="239" t="str">
        <f>IFERROR(VLOOKUP(G38,YaTidak,2,0),"isian data belum sesuai")</f>
        <v>isian data belum sesuai</v>
      </c>
      <c r="K38" s="232"/>
      <c r="M38" s="226"/>
    </row>
    <row r="39" spans="3:13" s="199" customFormat="1" ht="38.25" customHeight="1" x14ac:dyDescent="0.2">
      <c r="D39" s="233" t="s">
        <v>21</v>
      </c>
      <c r="E39" s="494" t="s">
        <v>1051</v>
      </c>
      <c r="F39" s="496"/>
      <c r="G39" s="237"/>
      <c r="H39" s="238" t="str">
        <f>IFERROR(VLOOKUP(G39,YaTidak,3,0),"Data Salah")</f>
        <v>Data Salah</v>
      </c>
      <c r="I39" s="253"/>
      <c r="J39" s="239" t="str">
        <f>IFERROR(VLOOKUP(G39,YaTidak,2,0),"isian data belum sesuai")</f>
        <v>isian data belum sesuai</v>
      </c>
      <c r="K39" s="232"/>
      <c r="M39" s="226"/>
    </row>
    <row r="40" spans="3:13" s="199" customFormat="1" ht="38.25" customHeight="1" x14ac:dyDescent="0.2">
      <c r="D40" s="233" t="s">
        <v>22</v>
      </c>
      <c r="E40" s="234" t="s">
        <v>1052</v>
      </c>
      <c r="F40" s="234"/>
      <c r="G40" s="237"/>
      <c r="H40" s="238" t="str">
        <f>IFERROR(VLOOKUP(G40,YaTidak,3,0),"Data Salah")</f>
        <v>Data Salah</v>
      </c>
      <c r="I40" s="253"/>
      <c r="J40" s="239" t="str">
        <f>IFERROR(VLOOKUP(G40,YaTidak,2,0),"isian data belum sesuai")</f>
        <v>isian data belum sesuai</v>
      </c>
      <c r="K40" s="232"/>
      <c r="M40" s="226"/>
    </row>
    <row r="41" spans="3:13" s="199" customFormat="1" ht="38.25" customHeight="1" x14ac:dyDescent="0.2">
      <c r="D41" s="233" t="s">
        <v>24</v>
      </c>
      <c r="E41" s="494" t="s">
        <v>1053</v>
      </c>
      <c r="F41" s="496"/>
      <c r="G41" s="237"/>
      <c r="H41" s="238" t="str">
        <f>IFERROR(VLOOKUP(G41,YaTidak,3,0),"Data Salah")</f>
        <v>Data Salah</v>
      </c>
      <c r="I41" s="253"/>
      <c r="J41" s="239" t="str">
        <f>IFERROR(VLOOKUP(G41,YaTidak,2,0),"isian data belum sesuai")</f>
        <v>isian data belum sesuai</v>
      </c>
      <c r="K41" s="232"/>
      <c r="M41" s="226"/>
    </row>
    <row r="42" spans="3:13" s="199" customFormat="1" x14ac:dyDescent="0.25">
      <c r="C42" s="199" t="s">
        <v>8</v>
      </c>
      <c r="D42" s="233" t="s">
        <v>787</v>
      </c>
      <c r="E42" s="234"/>
      <c r="F42" s="234"/>
      <c r="G42" s="235"/>
      <c r="H42" s="194"/>
      <c r="I42" s="251"/>
      <c r="J42" s="195"/>
      <c r="K42" s="232"/>
      <c r="M42" s="226"/>
    </row>
    <row r="43" spans="3:13" s="199" customFormat="1" ht="41.25" customHeight="1" x14ac:dyDescent="0.2">
      <c r="D43" s="233" t="s">
        <v>28</v>
      </c>
      <c r="E43" s="494" t="s">
        <v>1054</v>
      </c>
      <c r="F43" s="496"/>
      <c r="G43" s="237"/>
      <c r="H43" s="238" t="str">
        <f>IFERROR(VLOOKUP(G43,YaTidak,3,0),"Data Salah")</f>
        <v>Data Salah</v>
      </c>
      <c r="I43" s="253"/>
      <c r="J43" s="239" t="str">
        <f>IFERROR(VLOOKUP(G43,YaTidak,2,0),"isian data belum sesuai")</f>
        <v>isian data belum sesuai</v>
      </c>
      <c r="K43" s="232"/>
      <c r="M43" s="226"/>
    </row>
    <row r="44" spans="3:13" s="199" customFormat="1" ht="41.25" customHeight="1" x14ac:dyDescent="0.2">
      <c r="D44" s="233" t="s">
        <v>21</v>
      </c>
      <c r="E44" s="494" t="s">
        <v>1055</v>
      </c>
      <c r="F44" s="496"/>
      <c r="G44" s="237"/>
      <c r="H44" s="238" t="str">
        <f>IFERROR(VLOOKUP(G44,YaTidak,3,0),"Data Salah")</f>
        <v>Data Salah</v>
      </c>
      <c r="I44" s="253"/>
      <c r="J44" s="239" t="str">
        <f>IFERROR(VLOOKUP(G44,YaTidak,2,0),"isian data belum sesuai")</f>
        <v>isian data belum sesuai</v>
      </c>
      <c r="K44" s="232"/>
      <c r="M44" s="226"/>
    </row>
    <row r="45" spans="3:13" s="199" customFormat="1" x14ac:dyDescent="0.25">
      <c r="C45" s="199" t="s">
        <v>9</v>
      </c>
      <c r="D45" s="233" t="s">
        <v>788</v>
      </c>
      <c r="E45" s="234"/>
      <c r="F45" s="234"/>
      <c r="G45" s="235"/>
      <c r="H45" s="194"/>
      <c r="I45" s="251"/>
      <c r="J45" s="195"/>
      <c r="K45" s="232"/>
      <c r="M45" s="226"/>
    </row>
    <row r="46" spans="3:13" s="199" customFormat="1" ht="44.25" customHeight="1" x14ac:dyDescent="0.2">
      <c r="D46" s="233" t="s">
        <v>28</v>
      </c>
      <c r="E46" s="494" t="s">
        <v>1056</v>
      </c>
      <c r="F46" s="496"/>
      <c r="G46" s="237"/>
      <c r="H46" s="238" t="str">
        <f>IFERROR(VLOOKUP(G46,YaTidak,3,0),"Data Salah")</f>
        <v>Data Salah</v>
      </c>
      <c r="I46" s="253"/>
      <c r="J46" s="239" t="str">
        <f>IFERROR(VLOOKUP(G46,YaTidak,2,0),"isian data belum sesuai")</f>
        <v>isian data belum sesuai</v>
      </c>
      <c r="K46" s="232"/>
      <c r="M46" s="226"/>
    </row>
    <row r="47" spans="3:13" s="199" customFormat="1" x14ac:dyDescent="0.25">
      <c r="D47" s="233" t="s">
        <v>21</v>
      </c>
      <c r="E47" s="234" t="s">
        <v>789</v>
      </c>
      <c r="F47" s="234"/>
      <c r="G47" s="235"/>
      <c r="H47" s="194"/>
      <c r="I47" s="251"/>
      <c r="J47" s="195"/>
      <c r="K47" s="232"/>
      <c r="M47" s="226"/>
    </row>
    <row r="48" spans="3:13" s="199" customFormat="1" ht="40.5" customHeight="1" x14ac:dyDescent="0.2">
      <c r="D48" s="234"/>
      <c r="E48" s="234" t="s">
        <v>121</v>
      </c>
      <c r="F48" s="240" t="s">
        <v>1057</v>
      </c>
      <c r="G48" s="237"/>
      <c r="H48" s="238" t="str">
        <f>IFERROR(VLOOKUP(G48,YaTidak,3,0),"Data Salah")</f>
        <v>Data Salah</v>
      </c>
      <c r="I48" s="253"/>
      <c r="J48" s="239" t="str">
        <f>IFERROR(VLOOKUP(G48,YaTidak,2,0),"isian data belum sesuai")</f>
        <v>isian data belum sesuai</v>
      </c>
      <c r="K48" s="232"/>
      <c r="M48" s="226"/>
    </row>
    <row r="49" spans="4:13" s="199" customFormat="1" ht="40.5" customHeight="1" x14ac:dyDescent="0.2">
      <c r="D49" s="234"/>
      <c r="E49" s="234" t="s">
        <v>123</v>
      </c>
      <c r="F49" s="240" t="s">
        <v>1058</v>
      </c>
      <c r="G49" s="237"/>
      <c r="H49" s="238" t="str">
        <f>IFERROR(VLOOKUP(G49,YaTidak,3,0),"Data Salah")</f>
        <v>Data Salah</v>
      </c>
      <c r="I49" s="253"/>
      <c r="J49" s="239" t="str">
        <f>IFERROR(VLOOKUP(G49,YaTidak,2,0),"isian data belum sesuai")</f>
        <v>isian data belum sesuai</v>
      </c>
      <c r="K49" s="232"/>
      <c r="M49" s="226"/>
    </row>
    <row r="50" spans="4:13" s="199" customFormat="1" ht="40.5" customHeight="1" x14ac:dyDescent="0.2">
      <c r="D50" s="234"/>
      <c r="E50" s="234" t="s">
        <v>125</v>
      </c>
      <c r="F50" s="240" t="s">
        <v>1059</v>
      </c>
      <c r="G50" s="237"/>
      <c r="H50" s="238" t="str">
        <f>IFERROR(VLOOKUP(G50,YaTidak,3,0),"Data Salah")</f>
        <v>Data Salah</v>
      </c>
      <c r="I50" s="253"/>
      <c r="J50" s="239" t="str">
        <f>IFERROR(VLOOKUP(G50,YaTidak,2,0),"isian data belum sesuai")</f>
        <v>isian data belum sesuai</v>
      </c>
      <c r="K50" s="232"/>
      <c r="M50" s="226"/>
    </row>
    <row r="51" spans="4:13" s="199" customFormat="1" ht="40.5" customHeight="1" x14ac:dyDescent="0.2">
      <c r="D51" s="234"/>
      <c r="E51" s="234" t="s">
        <v>124</v>
      </c>
      <c r="F51" s="240" t="s">
        <v>1060</v>
      </c>
      <c r="G51" s="237"/>
      <c r="H51" s="238" t="str">
        <f>IFERROR(VLOOKUP(G51,YaTidak,3,0),"Data Salah")</f>
        <v>Data Salah</v>
      </c>
      <c r="I51" s="253"/>
      <c r="J51" s="239" t="str">
        <f>IFERROR(VLOOKUP(G51,YaTidak,2,0),"isian data belum sesuai")</f>
        <v>isian data belum sesuai</v>
      </c>
      <c r="K51" s="232"/>
      <c r="M51" s="226"/>
    </row>
    <row r="52" spans="4:13" s="199" customFormat="1" ht="40.5" customHeight="1" x14ac:dyDescent="0.2">
      <c r="D52" s="234"/>
      <c r="E52" s="234" t="s">
        <v>122</v>
      </c>
      <c r="F52" s="240" t="s">
        <v>1061</v>
      </c>
      <c r="G52" s="237"/>
      <c r="H52" s="238" t="str">
        <f>IFERROR(VLOOKUP(G52,YaTidak,3,0),"Data Salah")</f>
        <v>Data Salah</v>
      </c>
      <c r="I52" s="253"/>
      <c r="J52" s="239" t="str">
        <f>IFERROR(VLOOKUP(G52,YaTidak,2,0),"isian data belum sesuai")</f>
        <v>isian data belum sesuai</v>
      </c>
      <c r="K52" s="232"/>
      <c r="M52" s="226"/>
    </row>
    <row r="53" spans="4:13" s="199" customFormat="1" x14ac:dyDescent="0.25">
      <c r="D53" s="241"/>
      <c r="E53" s="241"/>
      <c r="F53" s="242" t="s">
        <v>44</v>
      </c>
      <c r="G53" s="235"/>
      <c r="H53" s="194"/>
      <c r="I53" s="251"/>
      <c r="J53" s="243" t="e">
        <f>AVERAGE(J29:J52)</f>
        <v>#DIV/0!</v>
      </c>
      <c r="K53" s="232"/>
      <c r="M53" s="226"/>
    </row>
    <row r="54" spans="4:13" s="199" customFormat="1" ht="16.5" thickBot="1" x14ac:dyDescent="0.3">
      <c r="D54" s="244"/>
      <c r="E54" s="244"/>
      <c r="F54" s="245"/>
      <c r="G54" s="246"/>
      <c r="H54" s="247"/>
      <c r="I54" s="256"/>
      <c r="J54" s="195"/>
      <c r="K54" s="232"/>
      <c r="M54" s="226"/>
    </row>
    <row r="56" spans="4:13" s="199" customFormat="1" ht="40.5" customHeight="1" thickBot="1" x14ac:dyDescent="0.25">
      <c r="D56" s="497" t="s">
        <v>1459</v>
      </c>
      <c r="E56" s="497"/>
      <c r="F56" s="497"/>
      <c r="G56" s="497"/>
      <c r="H56" s="248"/>
      <c r="I56" s="254"/>
      <c r="J56" s="210"/>
    </row>
    <row r="57" spans="4:13" s="199" customFormat="1" ht="184.5" customHeight="1" thickBot="1" x14ac:dyDescent="0.25">
      <c r="D57" s="460" t="s">
        <v>1442</v>
      </c>
      <c r="E57" s="461"/>
      <c r="F57" s="461"/>
      <c r="G57" s="462"/>
      <c r="H57" s="248"/>
      <c r="I57" s="254"/>
      <c r="J57" s="210"/>
    </row>
    <row r="58" spans="4:13" s="199" customFormat="1" x14ac:dyDescent="0.25">
      <c r="F58" s="249"/>
      <c r="G58" s="208"/>
      <c r="H58" s="248"/>
      <c r="I58" s="254"/>
      <c r="J58" s="210"/>
    </row>
  </sheetData>
  <sheetProtection algorithmName="SHA-512" hashValue="50ws/luDhbUaAN8WsAkxS87VA4ZVYTBYZmTQoZA+X0qfMuV5TQ6idsnmtUSJsP3Tv0ABisU0HVzrDT3max1bdA==" saltValue="SAkMBazBI/sULRs2QP5Gdg==" spinCount="100000" sheet="1" objects="1" scenarios="1" formatRows="0" selectLockedCells="1"/>
  <mergeCells count="20">
    <mergeCell ref="D57:G57"/>
    <mergeCell ref="E46:F46"/>
    <mergeCell ref="E33:F33"/>
    <mergeCell ref="E34:F34"/>
    <mergeCell ref="E35:F35"/>
    <mergeCell ref="E36:F36"/>
    <mergeCell ref="E38:F38"/>
    <mergeCell ref="E39:F39"/>
    <mergeCell ref="D56:G56"/>
    <mergeCell ref="E44:F44"/>
    <mergeCell ref="E32:F32"/>
    <mergeCell ref="B27:F27"/>
    <mergeCell ref="E41:F41"/>
    <mergeCell ref="E43:F43"/>
    <mergeCell ref="B8:G8"/>
    <mergeCell ref="C20:G20"/>
    <mergeCell ref="B23:G23"/>
    <mergeCell ref="B24:G24"/>
    <mergeCell ref="E30:F30"/>
    <mergeCell ref="E31:F31"/>
  </mergeCells>
  <pageMargins left="1.62" right="0.70866141732283472" top="0.74803149606299213" bottom="0.74803149606299213" header="0.31496062992125984" footer="0.31496062992125984"/>
  <pageSetup paperSize="9" scale="70" fitToHeight="0" orientation="landscape" r:id="rId1"/>
  <ignoredErrors>
    <ignoredError sqref="J53" evalError="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12"/>
  <sheetViews>
    <sheetView topLeftCell="A15" zoomScale="103" zoomScaleNormal="40" zoomScalePageLayoutView="68" workbookViewId="0">
      <selection activeCell="E19" sqref="E19"/>
    </sheetView>
  </sheetViews>
  <sheetFormatPr defaultRowHeight="15.75" x14ac:dyDescent="0.25"/>
  <cols>
    <col min="1" max="1" width="31.42578125" style="34" customWidth="1"/>
    <col min="2" max="2" width="4.42578125" style="34" customWidth="1"/>
    <col min="3" max="3" width="14" style="91" customWidth="1"/>
    <col min="4" max="4" width="12.85546875" style="3" customWidth="1"/>
    <col min="5" max="5" width="38.42578125" style="87" customWidth="1"/>
    <col min="6" max="6" width="26.28515625" style="7" customWidth="1"/>
    <col min="7" max="7" width="36" style="92" customWidth="1"/>
    <col min="8" max="8" width="25.5703125" style="93" customWidth="1"/>
    <col min="9" max="16384" width="9.140625" style="34"/>
  </cols>
  <sheetData>
    <row r="1" spans="1:7" ht="18.75" x14ac:dyDescent="0.3">
      <c r="A1" s="501" t="s">
        <v>1286</v>
      </c>
      <c r="B1" s="501"/>
      <c r="C1" s="501"/>
      <c r="D1" s="501"/>
      <c r="E1" s="501"/>
      <c r="F1" s="501"/>
      <c r="G1" s="501"/>
    </row>
    <row r="3" spans="1:7" x14ac:dyDescent="0.25">
      <c r="A3" s="111" t="s">
        <v>1</v>
      </c>
      <c r="B3" s="107" t="s">
        <v>5</v>
      </c>
      <c r="C3" s="115" t="str">
        <f>KaProdi!F3</f>
        <v>………………..</v>
      </c>
    </row>
    <row r="4" spans="1:7" x14ac:dyDescent="0.25">
      <c r="A4" s="111" t="s">
        <v>2</v>
      </c>
      <c r="B4" s="107" t="s">
        <v>5</v>
      </c>
      <c r="C4" s="115" t="str">
        <f>KaProdi!F4</f>
        <v>………………..</v>
      </c>
    </row>
    <row r="5" spans="1:7" x14ac:dyDescent="0.25">
      <c r="A5" s="111" t="s">
        <v>3</v>
      </c>
      <c r="B5" s="107" t="s">
        <v>5</v>
      </c>
      <c r="C5" s="115" t="str">
        <f>KaProdi!F5</f>
        <v>………………</v>
      </c>
    </row>
    <row r="6" spans="1:7" x14ac:dyDescent="0.25">
      <c r="A6" s="111" t="s">
        <v>4</v>
      </c>
      <c r="B6" s="107" t="s">
        <v>5</v>
      </c>
      <c r="C6" s="132" t="str">
        <f>KaProdi!F6</f>
        <v>………………..</v>
      </c>
    </row>
    <row r="7" spans="1:7" x14ac:dyDescent="0.25">
      <c r="A7" s="112"/>
      <c r="B7" s="3"/>
    </row>
    <row r="8" spans="1:7" x14ac:dyDescent="0.25">
      <c r="A8" s="111" t="s">
        <v>1232</v>
      </c>
      <c r="B8" s="3"/>
      <c r="C8" s="502" t="s">
        <v>1271</v>
      </c>
      <c r="D8" s="502"/>
      <c r="E8" s="502"/>
      <c r="F8" s="122" t="s">
        <v>1272</v>
      </c>
      <c r="G8" s="133"/>
    </row>
    <row r="9" spans="1:7" x14ac:dyDescent="0.25">
      <c r="A9" s="114" t="s">
        <v>1233</v>
      </c>
      <c r="B9" s="3" t="s">
        <v>5</v>
      </c>
      <c r="C9" s="506" t="s">
        <v>1490</v>
      </c>
      <c r="D9" s="507"/>
      <c r="E9" s="508"/>
      <c r="F9" s="142" t="s">
        <v>1487</v>
      </c>
    </row>
    <row r="10" spans="1:7" x14ac:dyDescent="0.25">
      <c r="A10" s="114" t="s">
        <v>1234</v>
      </c>
      <c r="B10" s="3" t="s">
        <v>5</v>
      </c>
      <c r="C10" s="506"/>
      <c r="D10" s="507"/>
      <c r="E10" s="508"/>
      <c r="F10" s="117"/>
    </row>
    <row r="11" spans="1:7" x14ac:dyDescent="0.25">
      <c r="A11" s="113"/>
      <c r="B11" s="3"/>
      <c r="C11" s="506"/>
      <c r="D11" s="507"/>
      <c r="E11" s="508"/>
      <c r="F11" s="117"/>
    </row>
    <row r="12" spans="1:7" x14ac:dyDescent="0.25">
      <c r="B12" s="87"/>
      <c r="C12" s="506"/>
      <c r="D12" s="507"/>
      <c r="E12" s="508"/>
      <c r="F12" s="117"/>
    </row>
    <row r="13" spans="1:7" x14ac:dyDescent="0.25">
      <c r="A13" s="111" t="s">
        <v>1235</v>
      </c>
      <c r="B13" s="3" t="s">
        <v>5</v>
      </c>
      <c r="C13" s="105" t="s">
        <v>1491</v>
      </c>
      <c r="D13" s="3" t="s">
        <v>1492</v>
      </c>
      <c r="E13" s="87" t="s">
        <v>1493</v>
      </c>
    </row>
    <row r="14" spans="1:7" x14ac:dyDescent="0.25">
      <c r="A14" s="111" t="s">
        <v>1258</v>
      </c>
      <c r="B14" s="3" t="s">
        <v>5</v>
      </c>
      <c r="C14" s="105" t="s">
        <v>1259</v>
      </c>
    </row>
    <row r="15" spans="1:7" x14ac:dyDescent="0.25">
      <c r="A15" s="111"/>
      <c r="B15" s="3"/>
      <c r="C15" s="105"/>
    </row>
    <row r="16" spans="1:7" ht="36" customHeight="1" x14ac:dyDescent="0.25">
      <c r="A16" s="131" t="s">
        <v>1273</v>
      </c>
      <c r="B16" s="3" t="s">
        <v>5</v>
      </c>
      <c r="C16" s="509"/>
      <c r="D16" s="509"/>
      <c r="E16" s="509"/>
      <c r="F16" s="509"/>
      <c r="G16" s="509"/>
    </row>
    <row r="17" spans="1:8" ht="24" customHeight="1" thickBot="1" x14ac:dyDescent="0.3">
      <c r="A17" s="110" t="s">
        <v>1274</v>
      </c>
      <c r="B17" s="91"/>
    </row>
    <row r="18" spans="1:8" ht="45.75" thickBot="1" x14ac:dyDescent="0.3">
      <c r="A18" s="134" t="s">
        <v>1282</v>
      </c>
      <c r="B18" s="135" t="s">
        <v>1257</v>
      </c>
      <c r="C18" s="136" t="s">
        <v>1256</v>
      </c>
      <c r="D18" s="136" t="s">
        <v>1255</v>
      </c>
      <c r="E18" s="137" t="s">
        <v>1229</v>
      </c>
      <c r="F18" s="137" t="s">
        <v>1231</v>
      </c>
      <c r="G18" s="138" t="s">
        <v>1230</v>
      </c>
      <c r="H18" s="34"/>
    </row>
    <row r="19" spans="1:8" ht="57.75" customHeight="1" thickBot="1" x14ac:dyDescent="0.3">
      <c r="A19" s="116" t="str">
        <f>KaProdi!B29</f>
        <v>1. Standar Kompetensi Lulusan</v>
      </c>
      <c r="B19" s="128" t="s">
        <v>1</v>
      </c>
      <c r="C19" s="143">
        <f>KaProdi!J39</f>
        <v>0</v>
      </c>
      <c r="D19" s="144">
        <f>C19</f>
        <v>0</v>
      </c>
      <c r="E19" s="109"/>
      <c r="F19" s="117"/>
      <c r="G19" s="118"/>
    </row>
    <row r="20" spans="1:8" ht="57.75" customHeight="1" thickBot="1" x14ac:dyDescent="0.3">
      <c r="A20" s="510" t="str">
        <f>KaProdi!B40</f>
        <v>2. Standar Pembelajaran</v>
      </c>
      <c r="B20" s="128" t="s">
        <v>1</v>
      </c>
      <c r="C20" s="145">
        <f>KaProdi!J71</f>
        <v>0</v>
      </c>
      <c r="D20" s="512" t="e">
        <f>AVERAGE(C20,C21)</f>
        <v>#DIV/0!</v>
      </c>
      <c r="E20" s="109"/>
      <c r="F20" s="117"/>
      <c r="G20" s="118"/>
    </row>
    <row r="21" spans="1:8" ht="57.75" customHeight="1" thickBot="1" x14ac:dyDescent="0.3">
      <c r="A21" s="511"/>
      <c r="B21" s="128" t="s">
        <v>1408</v>
      </c>
      <c r="C21" s="153" t="e">
        <f>PPG!J33</f>
        <v>#DIV/0!</v>
      </c>
      <c r="D21" s="513"/>
      <c r="E21" s="109"/>
      <c r="F21" s="117"/>
      <c r="G21" s="118"/>
    </row>
    <row r="22" spans="1:8" ht="57.75" customHeight="1" thickBot="1" x14ac:dyDescent="0.3">
      <c r="A22" s="510" t="str">
        <f>KaProdi!B72</f>
        <v>3. Standar Proses Pembelajaran</v>
      </c>
      <c r="B22" s="128" t="s">
        <v>1</v>
      </c>
      <c r="C22" s="145">
        <f>KaProdi!J159</f>
        <v>0</v>
      </c>
      <c r="D22" s="514" t="e">
        <f>AVERAGE(C22,C23)</f>
        <v>#DIV/0!</v>
      </c>
      <c r="E22" s="119"/>
      <c r="F22" s="117"/>
      <c r="G22" s="118"/>
    </row>
    <row r="23" spans="1:8" ht="57.75" customHeight="1" thickBot="1" x14ac:dyDescent="0.3">
      <c r="A23" s="511"/>
      <c r="B23" s="128" t="s">
        <v>1408</v>
      </c>
      <c r="C23" s="153" t="e">
        <f>PPG!J62</f>
        <v>#DIV/0!</v>
      </c>
      <c r="D23" s="515"/>
      <c r="E23" s="109"/>
      <c r="F23" s="117"/>
      <c r="G23" s="118"/>
    </row>
    <row r="24" spans="1:8" ht="57.75" customHeight="1" thickBot="1" x14ac:dyDescent="0.3">
      <c r="A24" s="510" t="str">
        <f>KaProdi!B160</f>
        <v>4. Standar Penilaian</v>
      </c>
      <c r="B24" s="128" t="s">
        <v>1</v>
      </c>
      <c r="C24" s="145" t="e">
        <f>KaProdi!J218</f>
        <v>#DIV/0!</v>
      </c>
      <c r="D24" s="514" t="e">
        <f>AVERAGE(C24,C25)</f>
        <v>#DIV/0!</v>
      </c>
      <c r="E24" s="119"/>
      <c r="F24" s="117"/>
      <c r="G24" s="118"/>
    </row>
    <row r="25" spans="1:8" ht="57.75" customHeight="1" thickBot="1" x14ac:dyDescent="0.3">
      <c r="A25" s="511"/>
      <c r="B25" s="128" t="s">
        <v>1408</v>
      </c>
      <c r="C25" s="153" t="e">
        <f>PPG!J73</f>
        <v>#DIV/0!</v>
      </c>
      <c r="D25" s="515"/>
      <c r="E25" s="109"/>
      <c r="F25" s="117"/>
      <c r="G25" s="118"/>
    </row>
    <row r="26" spans="1:8" ht="57.75" customHeight="1" thickBot="1" x14ac:dyDescent="0.3">
      <c r="A26" s="498" t="str">
        <f>KaProdi!B219</f>
        <v>5. Standar Dosen dan Tenaga Kependidikan</v>
      </c>
      <c r="B26" s="128" t="s">
        <v>1</v>
      </c>
      <c r="C26" s="145">
        <f>KaProdi!J283</f>
        <v>0</v>
      </c>
      <c r="D26" s="503" t="e">
        <f>AVERAGE(C26,C27)</f>
        <v>#DIV/0!</v>
      </c>
      <c r="E26" s="119"/>
      <c r="F26" s="117"/>
      <c r="G26" s="118"/>
    </row>
    <row r="27" spans="1:8" ht="57.75" customHeight="1" thickBot="1" x14ac:dyDescent="0.3">
      <c r="A27" s="499"/>
      <c r="B27" s="128" t="s">
        <v>876</v>
      </c>
      <c r="C27" s="145" t="e">
        <f>'WD2'!J52</f>
        <v>#DIV/0!</v>
      </c>
      <c r="D27" s="504"/>
      <c r="E27" s="119"/>
      <c r="F27" s="117"/>
      <c r="G27" s="118"/>
    </row>
    <row r="28" spans="1:8" ht="57.75" customHeight="1" thickBot="1" x14ac:dyDescent="0.3">
      <c r="A28" s="156"/>
      <c r="B28" s="128" t="s">
        <v>1408</v>
      </c>
      <c r="C28" s="154" t="e">
        <f>PPG!J78</f>
        <v>#DIV/0!</v>
      </c>
      <c r="D28" s="155"/>
      <c r="E28" s="109"/>
      <c r="F28" s="117"/>
      <c r="G28" s="118"/>
    </row>
    <row r="29" spans="1:8" ht="57.75" customHeight="1" thickBot="1" x14ac:dyDescent="0.3">
      <c r="A29" s="498" t="str">
        <f>KaProdi!B284</f>
        <v>6. Standar Sarana dan Prasarana</v>
      </c>
      <c r="B29" s="128" t="s">
        <v>1</v>
      </c>
      <c r="C29" s="145">
        <f>KaProdi!J315</f>
        <v>0</v>
      </c>
      <c r="D29" s="503" t="e">
        <f>AVERAGE(C29:C31)</f>
        <v>#DIV/0!</v>
      </c>
      <c r="E29" s="119"/>
      <c r="F29" s="117"/>
      <c r="G29" s="118"/>
    </row>
    <row r="30" spans="1:8" ht="57.75" customHeight="1" thickBot="1" x14ac:dyDescent="0.3">
      <c r="A30" s="505"/>
      <c r="B30" s="128" t="s">
        <v>875</v>
      </c>
      <c r="C30" s="145" t="e">
        <f>'WD1'!J38</f>
        <v>#DIV/0!</v>
      </c>
      <c r="D30" s="504"/>
      <c r="E30" s="119"/>
      <c r="F30" s="117"/>
      <c r="G30" s="118"/>
    </row>
    <row r="31" spans="1:8" ht="57.75" customHeight="1" thickBot="1" x14ac:dyDescent="0.3">
      <c r="A31" s="499"/>
      <c r="B31" s="128" t="s">
        <v>876</v>
      </c>
      <c r="C31" s="145" t="e">
        <f>'WD2'!J92</f>
        <v>#DIV/0!</v>
      </c>
      <c r="D31" s="504"/>
      <c r="E31" s="119"/>
      <c r="F31" s="117"/>
      <c r="G31" s="118"/>
    </row>
    <row r="32" spans="1:8" ht="57.75" customHeight="1" thickBot="1" x14ac:dyDescent="0.3">
      <c r="A32" s="510" t="str">
        <f>KaProdi!B316</f>
        <v>7. Standar Penelitian</v>
      </c>
      <c r="B32" s="128" t="s">
        <v>1</v>
      </c>
      <c r="C32" s="145" t="e">
        <f>KaProdi!J383</f>
        <v>#DIV/0!</v>
      </c>
      <c r="D32" s="514" t="e">
        <f>AVERAGE(C32,C33,C34)</f>
        <v>#DIV/0!</v>
      </c>
      <c r="E32" s="119"/>
      <c r="F32" s="117"/>
      <c r="G32" s="118"/>
    </row>
    <row r="33" spans="1:7" ht="57.75" customHeight="1" thickBot="1" x14ac:dyDescent="0.3">
      <c r="A33" s="519"/>
      <c r="B33" s="128" t="s">
        <v>875</v>
      </c>
      <c r="C33" s="145" t="e">
        <f>'WD1'!J96</f>
        <v>#DIV/0!</v>
      </c>
      <c r="D33" s="518"/>
      <c r="E33" s="119"/>
      <c r="F33" s="117"/>
      <c r="G33" s="118"/>
    </row>
    <row r="34" spans="1:7" ht="57.75" customHeight="1" thickBot="1" x14ac:dyDescent="0.3">
      <c r="A34" s="511"/>
      <c r="B34" s="128" t="s">
        <v>1408</v>
      </c>
      <c r="C34" s="153" t="e">
        <f>PPG!J81</f>
        <v>#DIV/0!</v>
      </c>
      <c r="D34" s="515"/>
      <c r="E34" s="109"/>
      <c r="F34" s="117"/>
      <c r="G34" s="118"/>
    </row>
    <row r="35" spans="1:7" ht="57.75" customHeight="1" thickBot="1" x14ac:dyDescent="0.3">
      <c r="A35" s="510" t="str">
        <f>KaProdi!B384</f>
        <v>8. Standar Pengelolaan</v>
      </c>
      <c r="B35" s="128" t="s">
        <v>1</v>
      </c>
      <c r="C35" s="146" t="e">
        <f>KaProdi!J415</f>
        <v>#DIV/0!</v>
      </c>
      <c r="D35" s="145" t="e">
        <f>C35</f>
        <v>#DIV/0!</v>
      </c>
      <c r="E35" s="120"/>
      <c r="F35" s="117"/>
      <c r="G35" s="118"/>
    </row>
    <row r="36" spans="1:7" ht="57.75" customHeight="1" thickBot="1" x14ac:dyDescent="0.3">
      <c r="A36" s="511"/>
      <c r="B36" s="128" t="s">
        <v>1408</v>
      </c>
      <c r="C36" s="154" t="e">
        <f>PPG!J85</f>
        <v>#DIV/0!</v>
      </c>
      <c r="D36" s="154"/>
      <c r="E36" s="109"/>
      <c r="F36" s="117"/>
      <c r="G36" s="118"/>
    </row>
    <row r="37" spans="1:7" ht="57.75" customHeight="1" thickBot="1" x14ac:dyDescent="0.3">
      <c r="A37" s="108" t="str">
        <f>'WD2'!B93</f>
        <v>9. Standar Pembiayaan</v>
      </c>
      <c r="B37" s="128" t="s">
        <v>876</v>
      </c>
      <c r="C37" s="146" t="e">
        <f>'WD2'!J110</f>
        <v>#DIV/0!</v>
      </c>
      <c r="D37" s="145" t="e">
        <f>C37</f>
        <v>#DIV/0!</v>
      </c>
      <c r="E37" s="121"/>
      <c r="F37" s="122"/>
      <c r="G37" s="118"/>
    </row>
    <row r="38" spans="1:7" ht="57.75" customHeight="1" thickBot="1" x14ac:dyDescent="0.3">
      <c r="A38" s="498" t="str">
        <f>KaProdi!B416</f>
        <v>10. Standar Pengabdian kepada Masyarakat</v>
      </c>
      <c r="B38" s="128" t="s">
        <v>1</v>
      </c>
      <c r="C38" s="147" t="e">
        <f>KaProdi!J467</f>
        <v>#DIV/0!</v>
      </c>
      <c r="D38" s="500" t="e">
        <f>AVERAGE(C38,C39)</f>
        <v>#DIV/0!</v>
      </c>
      <c r="E38" s="121"/>
      <c r="F38" s="122"/>
      <c r="G38" s="109"/>
    </row>
    <row r="39" spans="1:7" ht="57.75" customHeight="1" thickBot="1" x14ac:dyDescent="0.3">
      <c r="A39" s="499"/>
      <c r="B39" s="128" t="s">
        <v>875</v>
      </c>
      <c r="C39" s="147" t="e">
        <f>'WD1'!J137</f>
        <v>#DIV/0!</v>
      </c>
      <c r="D39" s="500"/>
      <c r="E39" s="121"/>
      <c r="F39" s="122"/>
      <c r="G39" s="109"/>
    </row>
    <row r="40" spans="1:7" ht="57.75" customHeight="1" thickBot="1" x14ac:dyDescent="0.3">
      <c r="A40" s="108" t="str">
        <f>'WD3'!B28</f>
        <v>11. Standar Kemahasiswaan dan Alumni</v>
      </c>
      <c r="B40" s="128" t="s">
        <v>879</v>
      </c>
      <c r="C40" s="148" t="e">
        <f>'WD3'!J53</f>
        <v>#DIV/0!</v>
      </c>
      <c r="D40" s="145" t="e">
        <f>C40</f>
        <v>#DIV/0!</v>
      </c>
      <c r="E40" s="5"/>
      <c r="F40" s="123"/>
      <c r="G40" s="124"/>
    </row>
    <row r="41" spans="1:7" ht="57.75" customHeight="1" thickBot="1" x14ac:dyDescent="0.3">
      <c r="A41" s="108" t="str">
        <f>'WD1'!B138</f>
        <v>12. Standar Kerjasama</v>
      </c>
      <c r="B41" s="128" t="s">
        <v>875</v>
      </c>
      <c r="C41" s="148" t="e">
        <f>'WD1'!J181</f>
        <v>#DIV/0!</v>
      </c>
      <c r="D41" s="145" t="e">
        <f>C41</f>
        <v>#DIV/0!</v>
      </c>
      <c r="E41" s="5"/>
      <c r="F41" s="123"/>
      <c r="G41" s="124"/>
    </row>
    <row r="42" spans="1:7" ht="12.75" customHeight="1" x14ac:dyDescent="0.25">
      <c r="A42" s="103"/>
      <c r="B42" s="150"/>
      <c r="C42" s="151"/>
      <c r="D42" s="152"/>
      <c r="E42" s="64"/>
      <c r="F42" s="47"/>
      <c r="G42" s="97"/>
    </row>
    <row r="43" spans="1:7" x14ac:dyDescent="0.25">
      <c r="A43" s="149" t="s">
        <v>1236</v>
      </c>
      <c r="B43" s="78"/>
      <c r="C43" s="18"/>
      <c r="D43" s="104"/>
      <c r="E43" s="64"/>
      <c r="F43" s="47"/>
      <c r="G43" s="97"/>
    </row>
    <row r="44" spans="1:7" x14ac:dyDescent="0.25">
      <c r="A44" s="125" t="s">
        <v>1260</v>
      </c>
      <c r="B44" s="33"/>
      <c r="C44" s="18"/>
      <c r="D44" s="104"/>
      <c r="F44" s="47"/>
      <c r="G44" s="97"/>
    </row>
    <row r="45" spans="1:7" x14ac:dyDescent="0.25">
      <c r="A45" s="126" t="s">
        <v>1261</v>
      </c>
      <c r="B45" s="33"/>
      <c r="C45" s="18"/>
      <c r="D45" s="104"/>
      <c r="E45" s="64"/>
      <c r="F45" s="47"/>
      <c r="G45" s="97"/>
    </row>
    <row r="46" spans="1:7" x14ac:dyDescent="0.25">
      <c r="A46" s="127"/>
      <c r="B46" s="77"/>
      <c r="C46" s="129" t="s">
        <v>1265</v>
      </c>
      <c r="D46" s="104"/>
      <c r="E46" s="64"/>
      <c r="F46" s="47"/>
      <c r="G46" s="97"/>
    </row>
    <row r="47" spans="1:7" x14ac:dyDescent="0.25">
      <c r="A47" s="127"/>
      <c r="B47" s="77"/>
      <c r="C47" s="129" t="s">
        <v>1266</v>
      </c>
      <c r="D47" s="104"/>
      <c r="E47" s="64"/>
      <c r="F47" s="47"/>
      <c r="G47" s="97"/>
    </row>
    <row r="48" spans="1:7" x14ac:dyDescent="0.25">
      <c r="A48" s="127"/>
      <c r="B48" s="77"/>
      <c r="C48" s="129" t="s">
        <v>1267</v>
      </c>
      <c r="D48" s="107"/>
      <c r="E48" s="98"/>
      <c r="F48" s="47"/>
      <c r="G48" s="97"/>
    </row>
    <row r="49" spans="1:9" x14ac:dyDescent="0.25">
      <c r="A49" s="126" t="s">
        <v>1262</v>
      </c>
      <c r="B49" s="94"/>
      <c r="C49" s="18"/>
      <c r="D49" s="88"/>
      <c r="E49" s="95"/>
      <c r="F49" s="96"/>
      <c r="G49" s="34"/>
    </row>
    <row r="50" spans="1:9" x14ac:dyDescent="0.25">
      <c r="A50" s="127"/>
      <c r="B50" s="77"/>
      <c r="C50" s="129" t="s">
        <v>1265</v>
      </c>
      <c r="D50" s="88"/>
      <c r="E50" s="90"/>
      <c r="F50" s="74"/>
      <c r="G50" s="89"/>
      <c r="H50" s="33"/>
      <c r="I50" s="93"/>
    </row>
    <row r="51" spans="1:9" x14ac:dyDescent="0.25">
      <c r="A51" s="127"/>
      <c r="B51" s="77"/>
      <c r="C51" s="129" t="s">
        <v>1266</v>
      </c>
      <c r="D51" s="104"/>
      <c r="E51" s="74"/>
      <c r="F51" s="47"/>
      <c r="G51" s="89"/>
      <c r="H51" s="33"/>
      <c r="I51" s="93"/>
    </row>
    <row r="52" spans="1:9" x14ac:dyDescent="0.25">
      <c r="A52" s="127"/>
      <c r="B52" s="77"/>
      <c r="C52" s="129" t="s">
        <v>1267</v>
      </c>
      <c r="D52" s="104"/>
      <c r="E52" s="74"/>
      <c r="F52" s="47"/>
      <c r="G52" s="89"/>
      <c r="H52" s="33"/>
      <c r="I52" s="93"/>
    </row>
    <row r="53" spans="1:9" x14ac:dyDescent="0.25">
      <c r="A53" s="126" t="s">
        <v>1263</v>
      </c>
      <c r="B53" s="33"/>
      <c r="C53" s="18"/>
      <c r="D53" s="104"/>
      <c r="E53" s="74"/>
      <c r="F53" s="47"/>
      <c r="G53" s="89"/>
      <c r="H53" s="33"/>
      <c r="I53" s="93"/>
    </row>
    <row r="54" spans="1:9" x14ac:dyDescent="0.25">
      <c r="A54" s="127"/>
      <c r="B54" s="130"/>
      <c r="C54" s="18" t="s">
        <v>1268</v>
      </c>
      <c r="D54" s="104"/>
      <c r="E54" s="74"/>
      <c r="F54" s="47"/>
      <c r="G54" s="89"/>
      <c r="H54" s="33"/>
      <c r="I54" s="93"/>
    </row>
    <row r="55" spans="1:9" x14ac:dyDescent="0.25">
      <c r="A55" s="127"/>
      <c r="B55" s="130"/>
      <c r="C55" s="18" t="s">
        <v>1269</v>
      </c>
      <c r="D55" s="88"/>
      <c r="E55" s="90"/>
      <c r="F55" s="74"/>
      <c r="G55" s="89"/>
      <c r="H55" s="33"/>
      <c r="I55" s="93"/>
    </row>
    <row r="56" spans="1:9" x14ac:dyDescent="0.25">
      <c r="A56" s="127"/>
      <c r="B56" s="130"/>
      <c r="C56" s="18" t="s">
        <v>1270</v>
      </c>
      <c r="D56" s="104"/>
      <c r="E56" s="74"/>
      <c r="F56" s="47"/>
      <c r="G56" s="89"/>
      <c r="H56" s="33"/>
      <c r="I56" s="93"/>
    </row>
    <row r="57" spans="1:9" x14ac:dyDescent="0.25">
      <c r="A57" s="126" t="s">
        <v>1264</v>
      </c>
      <c r="E57" s="74"/>
      <c r="F57" s="47"/>
    </row>
    <row r="58" spans="1:9" x14ac:dyDescent="0.25">
      <c r="A58" s="127"/>
      <c r="B58" s="77"/>
      <c r="C58" s="129" t="s">
        <v>1265</v>
      </c>
      <c r="E58" s="74"/>
      <c r="F58" s="47"/>
    </row>
    <row r="59" spans="1:9" x14ac:dyDescent="0.25">
      <c r="A59" s="127"/>
      <c r="B59" s="77"/>
      <c r="C59" s="129" t="s">
        <v>1266</v>
      </c>
      <c r="E59" s="74"/>
      <c r="F59" s="47"/>
    </row>
    <row r="60" spans="1:9" x14ac:dyDescent="0.25">
      <c r="A60" s="127"/>
      <c r="B60" s="77"/>
      <c r="C60" s="129" t="s">
        <v>1267</v>
      </c>
      <c r="E60" s="74"/>
      <c r="F60" s="47"/>
    </row>
    <row r="61" spans="1:9" x14ac:dyDescent="0.25">
      <c r="E61" s="74"/>
      <c r="F61" s="47"/>
    </row>
    <row r="62" spans="1:9" x14ac:dyDescent="0.25">
      <c r="E62" s="74"/>
      <c r="F62" s="47"/>
    </row>
    <row r="63" spans="1:9" x14ac:dyDescent="0.25">
      <c r="B63" s="34" t="s">
        <v>1278</v>
      </c>
      <c r="E63" s="78"/>
      <c r="F63" s="89"/>
    </row>
    <row r="64" spans="1:9" x14ac:dyDescent="0.25">
      <c r="B64" s="517" t="s">
        <v>1275</v>
      </c>
      <c r="C64" s="517"/>
      <c r="D64" s="517"/>
      <c r="E64" s="74"/>
      <c r="G64" s="47" t="s">
        <v>1276</v>
      </c>
    </row>
    <row r="65" spans="2:7" x14ac:dyDescent="0.25">
      <c r="B65" s="517"/>
      <c r="C65" s="517"/>
      <c r="D65" s="517"/>
      <c r="E65" s="74"/>
      <c r="G65" s="89"/>
    </row>
    <row r="66" spans="2:7" x14ac:dyDescent="0.25">
      <c r="B66" s="517" t="s">
        <v>1281</v>
      </c>
      <c r="C66" s="517"/>
      <c r="D66" s="517"/>
      <c r="E66" s="74"/>
      <c r="G66" s="78" t="s">
        <v>1281</v>
      </c>
    </row>
    <row r="67" spans="2:7" x14ac:dyDescent="0.25">
      <c r="B67" s="87"/>
      <c r="C67" s="87"/>
      <c r="D67" s="87"/>
      <c r="E67" s="74"/>
      <c r="G67" s="78"/>
    </row>
    <row r="68" spans="2:7" x14ac:dyDescent="0.25">
      <c r="B68" s="517" t="str">
        <f>C9</f>
        <v>…………..</v>
      </c>
      <c r="C68" s="517"/>
      <c r="D68" s="517"/>
      <c r="E68" s="74"/>
      <c r="G68" s="74" t="s">
        <v>1280</v>
      </c>
    </row>
    <row r="69" spans="2:7" x14ac:dyDescent="0.25">
      <c r="B69" s="517"/>
      <c r="C69" s="517"/>
      <c r="D69" s="517"/>
      <c r="E69" s="516" t="s">
        <v>1279</v>
      </c>
      <c r="F69" s="516"/>
    </row>
    <row r="70" spans="2:7" x14ac:dyDescent="0.25">
      <c r="E70" s="516" t="s">
        <v>1277</v>
      </c>
      <c r="F70" s="516"/>
    </row>
    <row r="71" spans="2:7" x14ac:dyDescent="0.25">
      <c r="E71" s="78"/>
      <c r="F71" s="99"/>
    </row>
    <row r="72" spans="2:7" x14ac:dyDescent="0.25">
      <c r="E72" s="516" t="s">
        <v>1281</v>
      </c>
      <c r="F72" s="516"/>
    </row>
    <row r="73" spans="2:7" x14ac:dyDescent="0.25">
      <c r="E73" s="78"/>
      <c r="F73" s="89"/>
    </row>
    <row r="74" spans="2:7" x14ac:dyDescent="0.25">
      <c r="E74" s="516" t="s">
        <v>1280</v>
      </c>
      <c r="F74" s="516"/>
    </row>
    <row r="75" spans="2:7" x14ac:dyDescent="0.25">
      <c r="E75" s="74"/>
      <c r="F75" s="89"/>
    </row>
    <row r="76" spans="2:7" x14ac:dyDescent="0.25">
      <c r="E76" s="74"/>
      <c r="F76" s="89"/>
    </row>
    <row r="77" spans="2:7" x14ac:dyDescent="0.25">
      <c r="E77" s="74"/>
      <c r="F77" s="89"/>
    </row>
    <row r="78" spans="2:7" x14ac:dyDescent="0.25">
      <c r="E78" s="74"/>
      <c r="F78" s="89"/>
    </row>
    <row r="79" spans="2:7" x14ac:dyDescent="0.25">
      <c r="E79" s="74"/>
      <c r="F79" s="89"/>
    </row>
    <row r="80" spans="2:7" x14ac:dyDescent="0.25">
      <c r="E80" s="74"/>
      <c r="F80" s="89"/>
    </row>
    <row r="81" spans="5:6" x14ac:dyDescent="0.25">
      <c r="E81" s="74"/>
      <c r="F81" s="89"/>
    </row>
    <row r="82" spans="5:6" x14ac:dyDescent="0.25">
      <c r="E82" s="78"/>
      <c r="F82" s="89"/>
    </row>
    <row r="83" spans="5:6" x14ac:dyDescent="0.25">
      <c r="E83" s="74"/>
      <c r="F83" s="89"/>
    </row>
    <row r="84" spans="5:6" x14ac:dyDescent="0.25">
      <c r="E84" s="74"/>
      <c r="F84" s="89"/>
    </row>
    <row r="85" spans="5:6" x14ac:dyDescent="0.25">
      <c r="E85" s="78"/>
      <c r="F85" s="89"/>
    </row>
    <row r="86" spans="5:6" x14ac:dyDescent="0.25">
      <c r="E86" s="78"/>
      <c r="F86" s="89"/>
    </row>
    <row r="87" spans="5:6" x14ac:dyDescent="0.25">
      <c r="E87" s="74"/>
      <c r="F87" s="89"/>
    </row>
    <row r="88" spans="5:6" x14ac:dyDescent="0.25">
      <c r="E88" s="74"/>
      <c r="F88" s="89"/>
    </row>
    <row r="89" spans="5:6" x14ac:dyDescent="0.25">
      <c r="E89" s="74"/>
      <c r="F89" s="89"/>
    </row>
    <row r="90" spans="5:6" x14ac:dyDescent="0.25">
      <c r="E90" s="74"/>
      <c r="F90" s="89"/>
    </row>
    <row r="91" spans="5:6" x14ac:dyDescent="0.25">
      <c r="E91" s="74"/>
      <c r="F91" s="89"/>
    </row>
    <row r="92" spans="5:6" x14ac:dyDescent="0.25">
      <c r="E92" s="74"/>
      <c r="F92" s="89"/>
    </row>
    <row r="93" spans="5:6" x14ac:dyDescent="0.25">
      <c r="E93" s="74"/>
      <c r="F93" s="89"/>
    </row>
    <row r="94" spans="5:6" x14ac:dyDescent="0.25">
      <c r="E94" s="74"/>
      <c r="F94" s="89"/>
    </row>
    <row r="95" spans="5:6" x14ac:dyDescent="0.25">
      <c r="E95" s="74"/>
      <c r="F95" s="89"/>
    </row>
    <row r="96" spans="5:6" x14ac:dyDescent="0.25">
      <c r="E96" s="74"/>
      <c r="F96" s="89"/>
    </row>
    <row r="97" spans="5:6" x14ac:dyDescent="0.25">
      <c r="E97" s="78"/>
      <c r="F97" s="47"/>
    </row>
    <row r="98" spans="5:6" x14ac:dyDescent="0.25">
      <c r="E98" s="78"/>
      <c r="F98" s="47"/>
    </row>
    <row r="99" spans="5:6" x14ac:dyDescent="0.25">
      <c r="E99" s="78"/>
      <c r="F99" s="47"/>
    </row>
    <row r="100" spans="5:6" x14ac:dyDescent="0.25">
      <c r="E100" s="78"/>
      <c r="F100" s="89"/>
    </row>
    <row r="101" spans="5:6" x14ac:dyDescent="0.25">
      <c r="E101" s="78"/>
      <c r="F101" s="47"/>
    </row>
    <row r="102" spans="5:6" x14ac:dyDescent="0.25">
      <c r="E102" s="78"/>
      <c r="F102" s="47"/>
    </row>
    <row r="103" spans="5:6" x14ac:dyDescent="0.25">
      <c r="E103" s="78"/>
      <c r="F103" s="47"/>
    </row>
    <row r="104" spans="5:6" x14ac:dyDescent="0.25">
      <c r="E104" s="74"/>
      <c r="F104" s="47"/>
    </row>
    <row r="105" spans="5:6" x14ac:dyDescent="0.25">
      <c r="E105" s="74"/>
      <c r="F105" s="47"/>
    </row>
    <row r="106" spans="5:6" x14ac:dyDescent="0.25">
      <c r="E106" s="78"/>
      <c r="F106" s="89"/>
    </row>
    <row r="107" spans="5:6" x14ac:dyDescent="0.25">
      <c r="E107" s="64"/>
      <c r="F107" s="47"/>
    </row>
    <row r="108" spans="5:6" x14ac:dyDescent="0.25">
      <c r="E108" s="74"/>
      <c r="F108" s="47"/>
    </row>
    <row r="109" spans="5:6" x14ac:dyDescent="0.25">
      <c r="E109" s="74"/>
      <c r="F109" s="47"/>
    </row>
    <row r="110" spans="5:6" x14ac:dyDescent="0.25">
      <c r="E110" s="74"/>
      <c r="F110" s="47"/>
    </row>
    <row r="111" spans="5:6" x14ac:dyDescent="0.25">
      <c r="E111" s="74"/>
      <c r="F111" s="47"/>
    </row>
    <row r="112" spans="5:6" x14ac:dyDescent="0.25">
      <c r="E112" s="78"/>
      <c r="F112" s="47"/>
    </row>
    <row r="113" spans="5:6" x14ac:dyDescent="0.25">
      <c r="E113" s="74"/>
      <c r="F113" s="47"/>
    </row>
    <row r="114" spans="5:6" x14ac:dyDescent="0.25">
      <c r="E114" s="74"/>
      <c r="F114" s="47"/>
    </row>
    <row r="115" spans="5:6" x14ac:dyDescent="0.25">
      <c r="E115" s="74"/>
      <c r="F115" s="47"/>
    </row>
    <row r="116" spans="5:6" x14ac:dyDescent="0.25">
      <c r="E116" s="78"/>
      <c r="F116" s="100"/>
    </row>
    <row r="117" spans="5:6" x14ac:dyDescent="0.25">
      <c r="E117" s="78"/>
      <c r="F117" s="89"/>
    </row>
    <row r="118" spans="5:6" x14ac:dyDescent="0.25">
      <c r="E118" s="78"/>
      <c r="F118" s="89"/>
    </row>
    <row r="119" spans="5:6" x14ac:dyDescent="0.25">
      <c r="E119" s="74"/>
      <c r="F119" s="47"/>
    </row>
    <row r="120" spans="5:6" x14ac:dyDescent="0.25">
      <c r="E120" s="74"/>
      <c r="F120" s="47"/>
    </row>
    <row r="121" spans="5:6" x14ac:dyDescent="0.25">
      <c r="E121" s="74"/>
      <c r="F121" s="47"/>
    </row>
    <row r="122" spans="5:6" x14ac:dyDescent="0.25">
      <c r="E122" s="74"/>
      <c r="F122" s="47"/>
    </row>
    <row r="123" spans="5:6" x14ac:dyDescent="0.25">
      <c r="E123" s="74"/>
      <c r="F123" s="47"/>
    </row>
    <row r="124" spans="5:6" x14ac:dyDescent="0.25">
      <c r="E124" s="74"/>
      <c r="F124" s="47"/>
    </row>
    <row r="125" spans="5:6" x14ac:dyDescent="0.25">
      <c r="E125" s="74"/>
      <c r="F125" s="47"/>
    </row>
    <row r="126" spans="5:6" x14ac:dyDescent="0.25">
      <c r="E126" s="74"/>
      <c r="F126" s="47"/>
    </row>
    <row r="127" spans="5:6" x14ac:dyDescent="0.25">
      <c r="E127" s="74"/>
      <c r="F127" s="47"/>
    </row>
    <row r="128" spans="5:6" x14ac:dyDescent="0.25">
      <c r="E128" s="74"/>
      <c r="F128" s="47"/>
    </row>
    <row r="129" spans="5:6" x14ac:dyDescent="0.25">
      <c r="E129" s="74"/>
      <c r="F129" s="47"/>
    </row>
    <row r="130" spans="5:6" x14ac:dyDescent="0.25">
      <c r="E130" s="78"/>
      <c r="F130" s="99"/>
    </row>
    <row r="131" spans="5:6" x14ac:dyDescent="0.25">
      <c r="E131" s="78"/>
      <c r="F131" s="89"/>
    </row>
    <row r="132" spans="5:6" x14ac:dyDescent="0.25">
      <c r="E132" s="78"/>
      <c r="F132" s="89"/>
    </row>
    <row r="133" spans="5:6" x14ac:dyDescent="0.25">
      <c r="E133" s="74"/>
      <c r="F133" s="47"/>
    </row>
    <row r="134" spans="5:6" x14ac:dyDescent="0.25">
      <c r="E134" s="74"/>
      <c r="F134" s="47"/>
    </row>
    <row r="135" spans="5:6" x14ac:dyDescent="0.25">
      <c r="E135" s="74"/>
      <c r="F135" s="47"/>
    </row>
    <row r="136" spans="5:6" x14ac:dyDescent="0.25">
      <c r="E136" s="78"/>
      <c r="F136" s="89"/>
    </row>
    <row r="137" spans="5:6" x14ac:dyDescent="0.25">
      <c r="E137" s="74"/>
      <c r="F137" s="47"/>
    </row>
    <row r="138" spans="5:6" x14ac:dyDescent="0.25">
      <c r="E138" s="74"/>
      <c r="F138" s="47"/>
    </row>
    <row r="139" spans="5:6" x14ac:dyDescent="0.25">
      <c r="E139" s="74"/>
      <c r="F139" s="47"/>
    </row>
    <row r="140" spans="5:6" x14ac:dyDescent="0.25">
      <c r="E140" s="74"/>
      <c r="F140" s="47"/>
    </row>
    <row r="141" spans="5:6" x14ac:dyDescent="0.25">
      <c r="E141" s="74"/>
      <c r="F141" s="47"/>
    </row>
    <row r="142" spans="5:6" x14ac:dyDescent="0.25">
      <c r="E142" s="74"/>
      <c r="F142" s="47"/>
    </row>
    <row r="143" spans="5:6" x14ac:dyDescent="0.25">
      <c r="E143" s="74"/>
      <c r="F143" s="47"/>
    </row>
    <row r="144" spans="5:6" x14ac:dyDescent="0.25">
      <c r="E144" s="74"/>
      <c r="F144" s="47"/>
    </row>
    <row r="145" spans="5:6" x14ac:dyDescent="0.25">
      <c r="E145" s="78"/>
      <c r="F145" s="89"/>
    </row>
    <row r="146" spans="5:6" x14ac:dyDescent="0.25">
      <c r="E146" s="74"/>
      <c r="F146" s="47"/>
    </row>
    <row r="147" spans="5:6" x14ac:dyDescent="0.25">
      <c r="E147" s="74"/>
      <c r="F147" s="47"/>
    </row>
    <row r="148" spans="5:6" x14ac:dyDescent="0.25">
      <c r="E148" s="74"/>
      <c r="F148" s="47"/>
    </row>
    <row r="149" spans="5:6" x14ac:dyDescent="0.25">
      <c r="E149" s="74"/>
      <c r="F149" s="47"/>
    </row>
    <row r="150" spans="5:6" x14ac:dyDescent="0.25">
      <c r="E150" s="74"/>
      <c r="F150" s="47"/>
    </row>
    <row r="151" spans="5:6" x14ac:dyDescent="0.25">
      <c r="E151" s="74"/>
      <c r="F151" s="47"/>
    </row>
    <row r="152" spans="5:6" x14ac:dyDescent="0.25">
      <c r="E152" s="74"/>
      <c r="F152" s="47"/>
    </row>
    <row r="153" spans="5:6" x14ac:dyDescent="0.25">
      <c r="E153" s="74"/>
      <c r="F153" s="47"/>
    </row>
    <row r="154" spans="5:6" x14ac:dyDescent="0.25">
      <c r="E154" s="78"/>
      <c r="F154" s="89"/>
    </row>
    <row r="155" spans="5:6" x14ac:dyDescent="0.25">
      <c r="E155" s="78"/>
      <c r="F155" s="89"/>
    </row>
    <row r="156" spans="5:6" x14ac:dyDescent="0.25">
      <c r="E156" s="74"/>
      <c r="F156" s="47"/>
    </row>
    <row r="157" spans="5:6" x14ac:dyDescent="0.25">
      <c r="E157" s="74"/>
      <c r="F157" s="47"/>
    </row>
    <row r="158" spans="5:6" x14ac:dyDescent="0.25">
      <c r="E158" s="74"/>
      <c r="F158" s="47"/>
    </row>
    <row r="159" spans="5:6" x14ac:dyDescent="0.25">
      <c r="E159" s="74"/>
      <c r="F159" s="47"/>
    </row>
    <row r="160" spans="5:6" x14ac:dyDescent="0.25">
      <c r="E160" s="74"/>
      <c r="F160" s="47"/>
    </row>
    <row r="161" spans="5:6" x14ac:dyDescent="0.25">
      <c r="E161" s="74"/>
      <c r="F161" s="47"/>
    </row>
    <row r="162" spans="5:6" x14ac:dyDescent="0.25">
      <c r="E162" s="74"/>
      <c r="F162" s="47"/>
    </row>
    <row r="163" spans="5:6" x14ac:dyDescent="0.25">
      <c r="E163" s="74"/>
      <c r="F163" s="47"/>
    </row>
    <row r="164" spans="5:6" x14ac:dyDescent="0.25">
      <c r="E164" s="78"/>
      <c r="F164" s="101"/>
    </row>
    <row r="165" spans="5:6" x14ac:dyDescent="0.25">
      <c r="E165" s="78"/>
      <c r="F165" s="89"/>
    </row>
    <row r="167" spans="5:6" x14ac:dyDescent="0.25">
      <c r="E167" s="74"/>
      <c r="F167" s="47"/>
    </row>
    <row r="168" spans="5:6" x14ac:dyDescent="0.25">
      <c r="E168" s="74"/>
      <c r="F168" s="47"/>
    </row>
    <row r="169" spans="5:6" x14ac:dyDescent="0.25">
      <c r="E169" s="7"/>
    </row>
    <row r="170" spans="5:6" x14ac:dyDescent="0.25">
      <c r="E170" s="74"/>
      <c r="F170" s="47"/>
    </row>
    <row r="171" spans="5:6" x14ac:dyDescent="0.25">
      <c r="E171" s="74"/>
      <c r="F171" s="47"/>
    </row>
    <row r="172" spans="5:6" x14ac:dyDescent="0.25">
      <c r="E172" s="74"/>
      <c r="F172" s="47"/>
    </row>
    <row r="173" spans="5:6" x14ac:dyDescent="0.25">
      <c r="E173" s="74"/>
      <c r="F173" s="47"/>
    </row>
    <row r="174" spans="5:6" x14ac:dyDescent="0.25">
      <c r="E174" s="74"/>
      <c r="F174" s="47"/>
    </row>
    <row r="175" spans="5:6" x14ac:dyDescent="0.25">
      <c r="E175" s="7"/>
    </row>
    <row r="176" spans="5:6" x14ac:dyDescent="0.25">
      <c r="E176" s="74"/>
      <c r="F176" s="47"/>
    </row>
    <row r="177" spans="5:6" x14ac:dyDescent="0.25">
      <c r="E177" s="74"/>
      <c r="F177" s="47"/>
    </row>
    <row r="178" spans="5:6" x14ac:dyDescent="0.25">
      <c r="E178" s="74"/>
      <c r="F178" s="47"/>
    </row>
    <row r="179" spans="5:6" x14ac:dyDescent="0.25">
      <c r="E179" s="74"/>
      <c r="F179" s="47"/>
    </row>
    <row r="180" spans="5:6" x14ac:dyDescent="0.25">
      <c r="E180" s="74"/>
      <c r="F180" s="47"/>
    </row>
    <row r="183" spans="5:6" x14ac:dyDescent="0.25">
      <c r="E183" s="74"/>
      <c r="F183" s="47"/>
    </row>
    <row r="184" spans="5:6" x14ac:dyDescent="0.25">
      <c r="E184" s="74"/>
      <c r="F184" s="47"/>
    </row>
    <row r="185" spans="5:6" x14ac:dyDescent="0.25">
      <c r="E185" s="74"/>
      <c r="F185" s="47"/>
    </row>
    <row r="186" spans="5:6" x14ac:dyDescent="0.25">
      <c r="E186" s="74"/>
      <c r="F186" s="47"/>
    </row>
    <row r="187" spans="5:6" x14ac:dyDescent="0.25">
      <c r="E187" s="74"/>
      <c r="F187" s="47"/>
    </row>
    <row r="188" spans="5:6" x14ac:dyDescent="0.25">
      <c r="E188" s="74"/>
      <c r="F188" s="47"/>
    </row>
    <row r="190" spans="5:6" x14ac:dyDescent="0.25">
      <c r="E190" s="74"/>
      <c r="F190" s="47"/>
    </row>
    <row r="191" spans="5:6" x14ac:dyDescent="0.25">
      <c r="E191" s="74"/>
      <c r="F191" s="47"/>
    </row>
    <row r="192" spans="5:6" x14ac:dyDescent="0.25">
      <c r="E192" s="74"/>
      <c r="F192" s="47"/>
    </row>
    <row r="193" spans="5:6" x14ac:dyDescent="0.25">
      <c r="E193" s="74"/>
      <c r="F193" s="47"/>
    </row>
    <row r="194" spans="5:6" x14ac:dyDescent="0.25">
      <c r="E194" s="74"/>
      <c r="F194" s="47"/>
    </row>
    <row r="195" spans="5:6" x14ac:dyDescent="0.25">
      <c r="E195" s="74"/>
      <c r="F195" s="47"/>
    </row>
    <row r="196" spans="5:6" x14ac:dyDescent="0.25">
      <c r="E196" s="74"/>
      <c r="F196" s="47"/>
    </row>
    <row r="197" spans="5:6" x14ac:dyDescent="0.25">
      <c r="E197" s="74"/>
      <c r="F197" s="47"/>
    </row>
    <row r="198" spans="5:6" x14ac:dyDescent="0.25">
      <c r="E198" s="74"/>
      <c r="F198" s="47"/>
    </row>
    <row r="199" spans="5:6" x14ac:dyDescent="0.25">
      <c r="E199" s="74"/>
      <c r="F199" s="47"/>
    </row>
    <row r="200" spans="5:6" x14ac:dyDescent="0.25">
      <c r="E200" s="74"/>
      <c r="F200" s="47"/>
    </row>
    <row r="201" spans="5:6" x14ac:dyDescent="0.25">
      <c r="E201" s="74"/>
      <c r="F201" s="47"/>
    </row>
    <row r="202" spans="5:6" x14ac:dyDescent="0.25">
      <c r="E202" s="74"/>
      <c r="F202" s="47"/>
    </row>
    <row r="203" spans="5:6" x14ac:dyDescent="0.25">
      <c r="E203" s="74"/>
      <c r="F203" s="47"/>
    </row>
    <row r="205" spans="5:6" x14ac:dyDescent="0.25">
      <c r="E205" s="74"/>
      <c r="F205" s="47"/>
    </row>
    <row r="206" spans="5:6" x14ac:dyDescent="0.25">
      <c r="E206" s="74"/>
      <c r="F206" s="47"/>
    </row>
    <row r="207" spans="5:6" x14ac:dyDescent="0.25">
      <c r="E207" s="74"/>
      <c r="F207" s="47"/>
    </row>
    <row r="209" spans="5:6" x14ac:dyDescent="0.25">
      <c r="E209" s="74"/>
      <c r="F209" s="47"/>
    </row>
    <row r="210" spans="5:6" x14ac:dyDescent="0.25">
      <c r="E210" s="74"/>
      <c r="F210" s="47"/>
    </row>
    <row r="211" spans="5:6" x14ac:dyDescent="0.25">
      <c r="E211" s="74"/>
      <c r="F211" s="47"/>
    </row>
    <row r="212" spans="5:6" x14ac:dyDescent="0.25">
      <c r="F212" s="102"/>
    </row>
  </sheetData>
  <sheetProtection algorithmName="SHA-512" hashValue="5umy7A4dB0b0J31K1OyxcLL10HnMxS0Glxow+cuGoEl2FUEIBT6dmYdr4E7I57iDr5wGrlupBkTe+2Va42joFA==" saltValue="rJTSNr57Re84jZoYh5YPfg==" spinCount="100000" sheet="1" objects="1" scenarios="1"/>
  <mergeCells count="31">
    <mergeCell ref="A35:A36"/>
    <mergeCell ref="D24:D25"/>
    <mergeCell ref="D32:D34"/>
    <mergeCell ref="A32:A34"/>
    <mergeCell ref="A22:A23"/>
    <mergeCell ref="A24:A25"/>
    <mergeCell ref="E69:F69"/>
    <mergeCell ref="E70:F70"/>
    <mergeCell ref="E72:F72"/>
    <mergeCell ref="E74:F74"/>
    <mergeCell ref="B64:D64"/>
    <mergeCell ref="B65:D65"/>
    <mergeCell ref="B66:D66"/>
    <mergeCell ref="B68:D68"/>
    <mergeCell ref="B69:D69"/>
    <mergeCell ref="A38:A39"/>
    <mergeCell ref="D38:D39"/>
    <mergeCell ref="A1:G1"/>
    <mergeCell ref="C8:E8"/>
    <mergeCell ref="D26:D27"/>
    <mergeCell ref="D29:D31"/>
    <mergeCell ref="A26:A27"/>
    <mergeCell ref="A29:A31"/>
    <mergeCell ref="C9:E9"/>
    <mergeCell ref="C11:E11"/>
    <mergeCell ref="C12:E12"/>
    <mergeCell ref="C16:G16"/>
    <mergeCell ref="C10:E10"/>
    <mergeCell ref="A20:A21"/>
    <mergeCell ref="D20:D21"/>
    <mergeCell ref="D22:D23"/>
  </mergeCells>
  <pageMargins left="0.7" right="0.7" top="0.75" bottom="0.75" header="0.3" footer="0.3"/>
  <pageSetup scale="62" orientation="landscape" horizontalDpi="4294967293"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27"/>
  <sheetViews>
    <sheetView view="pageBreakPreview" topLeftCell="A358" zoomScale="88" zoomScaleNormal="137" workbookViewId="0">
      <selection activeCell="G368" sqref="G368"/>
    </sheetView>
  </sheetViews>
  <sheetFormatPr defaultRowHeight="15.75" x14ac:dyDescent="0.25"/>
  <cols>
    <col min="1" max="1" width="9.140625" style="22"/>
    <col min="2" max="2" width="5.5703125" style="22" customWidth="1"/>
    <col min="3" max="3" width="2.42578125" style="22" customWidth="1"/>
    <col min="4" max="4" width="4" style="4" customWidth="1"/>
    <col min="5" max="5" width="3.28515625" style="4" customWidth="1"/>
    <col min="6" max="6" width="100.140625" style="4" customWidth="1"/>
    <col min="7" max="7" width="11.7109375" style="22" customWidth="1"/>
    <col min="8" max="8" width="13.140625" style="49" customWidth="1"/>
    <col min="9" max="9" width="11" style="45" customWidth="1"/>
    <col min="10" max="10" width="9.140625" style="52" customWidth="1"/>
    <col min="11" max="11" width="9.140625" style="22" customWidth="1"/>
    <col min="12" max="12" width="25.5703125" style="48" customWidth="1"/>
    <col min="13" max="16384" width="9.140625" style="22"/>
  </cols>
  <sheetData>
    <row r="1" spans="2:9" x14ac:dyDescent="0.25">
      <c r="B1" s="524" t="s">
        <v>45</v>
      </c>
      <c r="C1" s="524"/>
      <c r="D1" s="524"/>
      <c r="E1" s="524"/>
      <c r="F1" s="524"/>
      <c r="G1" s="524"/>
      <c r="H1" s="524"/>
      <c r="I1" s="524"/>
    </row>
    <row r="3" spans="2:9" x14ac:dyDescent="0.25">
      <c r="B3" s="44" t="s">
        <v>1</v>
      </c>
      <c r="C3" s="44"/>
      <c r="D3" s="54" t="s">
        <v>5</v>
      </c>
      <c r="E3" s="54"/>
      <c r="F3" s="55" t="s">
        <v>19</v>
      </c>
      <c r="G3" s="56"/>
    </row>
    <row r="4" spans="2:9" x14ac:dyDescent="0.25">
      <c r="B4" s="44" t="s">
        <v>2</v>
      </c>
      <c r="C4" s="44"/>
      <c r="D4" s="54" t="s">
        <v>5</v>
      </c>
      <c r="E4" s="54"/>
      <c r="F4" s="55" t="s">
        <v>19</v>
      </c>
      <c r="G4" s="56"/>
    </row>
    <row r="5" spans="2:9" x14ac:dyDescent="0.25">
      <c r="B5" s="44" t="s">
        <v>3</v>
      </c>
      <c r="C5" s="44"/>
      <c r="D5" s="54" t="s">
        <v>5</v>
      </c>
      <c r="E5" s="54"/>
      <c r="F5" s="55" t="s">
        <v>19</v>
      </c>
      <c r="G5" s="56"/>
    </row>
    <row r="6" spans="2:9" x14ac:dyDescent="0.25">
      <c r="B6" s="44" t="s">
        <v>4</v>
      </c>
      <c r="C6" s="44"/>
      <c r="D6" s="54" t="s">
        <v>5</v>
      </c>
      <c r="E6" s="54"/>
      <c r="F6" s="55" t="s">
        <v>19</v>
      </c>
      <c r="G6" s="56"/>
    </row>
    <row r="8" spans="2:9" x14ac:dyDescent="0.25">
      <c r="B8" s="44" t="s">
        <v>43</v>
      </c>
    </row>
    <row r="9" spans="2:9" x14ac:dyDescent="0.25">
      <c r="B9" s="44" t="s">
        <v>1167</v>
      </c>
    </row>
    <row r="10" spans="2:9" x14ac:dyDescent="0.25">
      <c r="B10" s="52" t="s">
        <v>1164</v>
      </c>
      <c r="C10" s="44" t="s">
        <v>1162</v>
      </c>
    </row>
    <row r="11" spans="2:9" x14ac:dyDescent="0.25">
      <c r="B11" s="57" t="s">
        <v>795</v>
      </c>
      <c r="C11" s="22" t="s">
        <v>1166</v>
      </c>
    </row>
    <row r="12" spans="2:9" x14ac:dyDescent="0.25">
      <c r="B12" s="57" t="s">
        <v>1165</v>
      </c>
      <c r="C12" s="23" t="s">
        <v>1168</v>
      </c>
    </row>
    <row r="13" spans="2:9" x14ac:dyDescent="0.25">
      <c r="B13" s="44"/>
      <c r="C13" s="23"/>
      <c r="D13" s="4">
        <v>1</v>
      </c>
      <c r="E13" s="58" t="s">
        <v>1163</v>
      </c>
      <c r="F13" s="4" t="s">
        <v>1169</v>
      </c>
    </row>
    <row r="14" spans="2:9" x14ac:dyDescent="0.25">
      <c r="B14" s="44"/>
      <c r="C14" s="23"/>
      <c r="D14" s="4">
        <v>2</v>
      </c>
      <c r="E14" s="58" t="s">
        <v>1163</v>
      </c>
      <c r="F14" s="4" t="s">
        <v>1170</v>
      </c>
    </row>
    <row r="15" spans="2:9" x14ac:dyDescent="0.25">
      <c r="B15" s="44"/>
      <c r="C15" s="23"/>
      <c r="D15" s="4">
        <v>3</v>
      </c>
      <c r="E15" s="58" t="s">
        <v>1163</v>
      </c>
      <c r="F15" s="4" t="s">
        <v>1171</v>
      </c>
    </row>
    <row r="16" spans="2:9" x14ac:dyDescent="0.25">
      <c r="B16" s="44"/>
      <c r="C16" s="23"/>
      <c r="D16" s="4">
        <v>4</v>
      </c>
      <c r="E16" s="58" t="s">
        <v>1163</v>
      </c>
      <c r="F16" s="4" t="s">
        <v>1172</v>
      </c>
    </row>
    <row r="17" spans="2:14" x14ac:dyDescent="0.25">
      <c r="B17" s="44"/>
    </row>
    <row r="18" spans="2:14" s="50" customFormat="1" ht="28.5" customHeight="1" x14ac:dyDescent="0.25">
      <c r="B18" s="527" t="s">
        <v>0</v>
      </c>
      <c r="C18" s="527"/>
      <c r="D18" s="527"/>
      <c r="E18" s="527"/>
      <c r="F18" s="527"/>
      <c r="G18" s="85" t="s">
        <v>66</v>
      </c>
      <c r="H18" s="85" t="s">
        <v>1173</v>
      </c>
      <c r="I18" s="59" t="s">
        <v>46</v>
      </c>
      <c r="J18" s="49"/>
      <c r="K18" s="49"/>
      <c r="L18" s="60" t="s">
        <v>676</v>
      </c>
      <c r="M18" s="50" t="s">
        <v>873</v>
      </c>
    </row>
    <row r="19" spans="2:14" x14ac:dyDescent="0.25">
      <c r="B19" s="4"/>
      <c r="C19" s="4" t="s">
        <v>6</v>
      </c>
      <c r="D19" s="4" t="s">
        <v>547</v>
      </c>
      <c r="G19" s="61" t="s">
        <v>68</v>
      </c>
      <c r="H19" s="5">
        <v>14</v>
      </c>
      <c r="I19" s="46"/>
      <c r="L19" s="48" t="s">
        <v>683</v>
      </c>
      <c r="M19" s="22" t="s">
        <v>874</v>
      </c>
      <c r="N19" s="22" t="s">
        <v>875</v>
      </c>
    </row>
    <row r="20" spans="2:14" x14ac:dyDescent="0.25">
      <c r="B20" s="4"/>
      <c r="C20" s="4" t="s">
        <v>7</v>
      </c>
      <c r="D20" s="4" t="s">
        <v>147</v>
      </c>
      <c r="G20" s="61" t="s">
        <v>68</v>
      </c>
      <c r="H20" s="5">
        <v>14</v>
      </c>
      <c r="I20" s="62">
        <f>IFERROR(H20/H19,0)</f>
        <v>1</v>
      </c>
      <c r="J20" s="52" t="s">
        <v>12</v>
      </c>
      <c r="K20" s="63">
        <v>1</v>
      </c>
      <c r="L20" s="48" t="s">
        <v>682</v>
      </c>
      <c r="N20" s="22" t="s">
        <v>876</v>
      </c>
    </row>
    <row r="21" spans="2:14" x14ac:dyDescent="0.25">
      <c r="B21" s="4"/>
      <c r="C21" s="4" t="s">
        <v>8</v>
      </c>
      <c r="D21" s="4" t="s">
        <v>148</v>
      </c>
      <c r="G21" s="61" t="s">
        <v>68</v>
      </c>
      <c r="H21" s="5">
        <v>2</v>
      </c>
      <c r="I21" s="62">
        <f>IFERROR(H21/H19,0)</f>
        <v>0.14285714285714285</v>
      </c>
      <c r="J21" s="52" t="s">
        <v>13</v>
      </c>
      <c r="K21" s="63">
        <v>0</v>
      </c>
      <c r="L21" s="48" t="s">
        <v>679</v>
      </c>
      <c r="N21" s="22" t="s">
        <v>877</v>
      </c>
    </row>
    <row r="22" spans="2:14" x14ac:dyDescent="0.25">
      <c r="B22" s="4"/>
      <c r="C22" s="4" t="s">
        <v>9</v>
      </c>
      <c r="D22" s="4" t="s">
        <v>11</v>
      </c>
      <c r="G22" s="61" t="s">
        <v>68</v>
      </c>
      <c r="H22" s="5" t="s">
        <v>12</v>
      </c>
      <c r="I22" s="62">
        <f>IFERROR(VLOOKUP(H22,$J$20:$K$21,2),0)</f>
        <v>1</v>
      </c>
      <c r="J22" s="52">
        <v>1</v>
      </c>
      <c r="K22" s="63">
        <v>0.25</v>
      </c>
      <c r="L22" s="48" t="s">
        <v>679</v>
      </c>
      <c r="N22" s="22" t="s">
        <v>878</v>
      </c>
    </row>
    <row r="23" spans="2:14" ht="31.5" x14ac:dyDescent="0.25">
      <c r="B23" s="4"/>
      <c r="C23" s="4" t="s">
        <v>10</v>
      </c>
      <c r="D23" s="4" t="s">
        <v>16</v>
      </c>
      <c r="G23" s="61" t="s">
        <v>68</v>
      </c>
      <c r="H23" s="5">
        <v>3</v>
      </c>
      <c r="I23" s="62">
        <f>IFERROR(VLOOKUP(H23,$J$22:$K$25,2),0)</f>
        <v>0.75</v>
      </c>
      <c r="J23" s="52">
        <v>2</v>
      </c>
      <c r="K23" s="63">
        <v>0.5</v>
      </c>
      <c r="L23" s="48" t="s">
        <v>677</v>
      </c>
      <c r="N23" s="22" t="s">
        <v>879</v>
      </c>
    </row>
    <row r="24" spans="2:14" x14ac:dyDescent="0.25">
      <c r="B24" s="4"/>
      <c r="C24" s="4" t="s">
        <v>14</v>
      </c>
      <c r="D24" s="4" t="s">
        <v>15</v>
      </c>
      <c r="G24" s="61" t="s">
        <v>68</v>
      </c>
      <c r="H24" s="5"/>
      <c r="I24" s="62">
        <f>IFERROR(VLOOKUP(H24,$J$22:$K$25,2),0)</f>
        <v>0</v>
      </c>
      <c r="J24" s="52">
        <v>3</v>
      </c>
      <c r="K24" s="63">
        <v>0.75</v>
      </c>
      <c r="L24" s="48" t="s">
        <v>680</v>
      </c>
      <c r="N24" s="22" t="s">
        <v>880</v>
      </c>
    </row>
    <row r="25" spans="2:14" ht="47.25" x14ac:dyDescent="0.25">
      <c r="B25" s="4"/>
      <c r="C25" s="4" t="s">
        <v>53</v>
      </c>
      <c r="D25" s="4" t="s">
        <v>17</v>
      </c>
      <c r="G25" s="61" t="s">
        <v>68</v>
      </c>
      <c r="H25" s="5">
        <v>4</v>
      </c>
      <c r="I25" s="62">
        <f>IFERROR(VLOOKUP(H25,$J$22:$K$25,2),0)</f>
        <v>1</v>
      </c>
      <c r="J25" s="52">
        <v>4</v>
      </c>
      <c r="K25" s="63">
        <v>1</v>
      </c>
      <c r="L25" s="48" t="s">
        <v>678</v>
      </c>
      <c r="N25" s="22" t="s">
        <v>881</v>
      </c>
    </row>
    <row r="26" spans="2:14" x14ac:dyDescent="0.25">
      <c r="B26" s="4"/>
      <c r="C26" s="4" t="s">
        <v>356</v>
      </c>
      <c r="D26" s="4" t="s">
        <v>882</v>
      </c>
      <c r="G26" s="61" t="s">
        <v>68</v>
      </c>
      <c r="H26" s="64" t="s">
        <v>1161</v>
      </c>
      <c r="I26" s="62">
        <f>IF(UPPER(H26)="Y",100%,0%)</f>
        <v>1</v>
      </c>
      <c r="K26" s="63"/>
      <c r="L26" s="48" t="s">
        <v>681</v>
      </c>
    </row>
    <row r="27" spans="2:14" x14ac:dyDescent="0.25">
      <c r="B27" s="4"/>
      <c r="C27" s="4" t="s">
        <v>358</v>
      </c>
      <c r="D27" s="4" t="s">
        <v>883</v>
      </c>
      <c r="G27" s="61" t="s">
        <v>68</v>
      </c>
      <c r="H27" s="64" t="s">
        <v>1161</v>
      </c>
      <c r="I27" s="62">
        <f>IF(UPPER(H27)="Y",100%,0%)</f>
        <v>1</v>
      </c>
      <c r="K27" s="63"/>
      <c r="L27" s="48" t="s">
        <v>684</v>
      </c>
    </row>
    <row r="28" spans="2:14" x14ac:dyDescent="0.25">
      <c r="F28" s="51" t="s">
        <v>44</v>
      </c>
      <c r="G28" s="57"/>
      <c r="H28" s="65"/>
      <c r="I28" s="66">
        <f>AVERAGE(I20:I27)</f>
        <v>0.73660714285714279</v>
      </c>
    </row>
    <row r="29" spans="2:14" x14ac:dyDescent="0.25">
      <c r="B29" s="44" t="s">
        <v>689</v>
      </c>
      <c r="G29" s="44"/>
    </row>
    <row r="30" spans="2:14" x14ac:dyDescent="0.25">
      <c r="B30" s="525" t="s">
        <v>690</v>
      </c>
      <c r="C30" s="525"/>
      <c r="D30" s="525"/>
      <c r="E30" s="525"/>
      <c r="F30" s="525"/>
      <c r="G30" s="525"/>
      <c r="L30" s="48" t="s">
        <v>692</v>
      </c>
    </row>
    <row r="31" spans="2:14" x14ac:dyDescent="0.25">
      <c r="B31" s="44"/>
      <c r="C31" s="67" t="s">
        <v>6</v>
      </c>
      <c r="D31" s="84" t="s">
        <v>884</v>
      </c>
      <c r="E31" s="84"/>
      <c r="F31" s="84"/>
      <c r="G31" s="67"/>
      <c r="L31" s="48" t="s">
        <v>691</v>
      </c>
    </row>
    <row r="32" spans="2:14" x14ac:dyDescent="0.25">
      <c r="B32" s="44"/>
      <c r="C32" s="67" t="s">
        <v>7</v>
      </c>
      <c r="D32" s="84" t="s">
        <v>885</v>
      </c>
      <c r="E32" s="84"/>
      <c r="F32" s="84"/>
      <c r="G32" s="67"/>
      <c r="L32" s="48" t="s">
        <v>693</v>
      </c>
    </row>
    <row r="33" spans="2:12" x14ac:dyDescent="0.25">
      <c r="B33" s="44"/>
      <c r="C33" s="67" t="s">
        <v>8</v>
      </c>
      <c r="D33" s="84" t="s">
        <v>886</v>
      </c>
      <c r="E33" s="84"/>
      <c r="F33" s="84"/>
      <c r="G33" s="67"/>
      <c r="L33" s="48" t="s">
        <v>694</v>
      </c>
    </row>
    <row r="34" spans="2:12" x14ac:dyDescent="0.25">
      <c r="B34" s="44"/>
      <c r="C34" s="67" t="s">
        <v>9</v>
      </c>
      <c r="D34" s="84" t="s">
        <v>887</v>
      </c>
      <c r="E34" s="84"/>
      <c r="F34" s="84"/>
      <c r="G34" s="67"/>
      <c r="L34" s="48" t="s">
        <v>696</v>
      </c>
    </row>
    <row r="35" spans="2:12" x14ac:dyDescent="0.25">
      <c r="B35" s="44"/>
      <c r="C35" s="67" t="s">
        <v>10</v>
      </c>
      <c r="D35" s="84" t="s">
        <v>888</v>
      </c>
      <c r="E35" s="84"/>
      <c r="F35" s="84"/>
      <c r="G35" s="67"/>
      <c r="L35" s="48" t="s">
        <v>695</v>
      </c>
    </row>
    <row r="36" spans="2:12" x14ac:dyDescent="0.25">
      <c r="B36" s="44"/>
      <c r="C36" s="67" t="s">
        <v>14</v>
      </c>
      <c r="D36" s="84" t="s">
        <v>889</v>
      </c>
      <c r="E36" s="84"/>
      <c r="F36" s="84"/>
      <c r="G36" s="67"/>
      <c r="L36" s="48" t="s">
        <v>697</v>
      </c>
    </row>
    <row r="37" spans="2:12" x14ac:dyDescent="0.25">
      <c r="B37" s="525" t="s">
        <v>698</v>
      </c>
      <c r="C37" s="525"/>
      <c r="D37" s="525"/>
      <c r="E37" s="525"/>
      <c r="F37" s="525"/>
      <c r="G37" s="525"/>
    </row>
    <row r="38" spans="2:12" x14ac:dyDescent="0.25">
      <c r="B38" s="4"/>
      <c r="C38" s="4" t="s">
        <v>6</v>
      </c>
      <c r="D38" s="4" t="s">
        <v>23</v>
      </c>
      <c r="G38" s="61" t="s">
        <v>68</v>
      </c>
      <c r="H38" s="5"/>
      <c r="I38" s="62">
        <f>IFERROR(VLOOKUP(H38,$J$22:$K$25,2),0)</f>
        <v>0</v>
      </c>
      <c r="L38" s="48" t="s">
        <v>685</v>
      </c>
    </row>
    <row r="39" spans="2:12" x14ac:dyDescent="0.25">
      <c r="B39" s="4"/>
      <c r="C39" s="4" t="s">
        <v>7</v>
      </c>
      <c r="D39" s="520" t="s">
        <v>47</v>
      </c>
      <c r="E39" s="520"/>
      <c r="F39" s="520"/>
      <c r="G39" s="80"/>
      <c r="H39" s="3"/>
      <c r="L39" s="48" t="s">
        <v>686</v>
      </c>
    </row>
    <row r="40" spans="2:12" ht="32.25" customHeight="1" x14ac:dyDescent="0.25">
      <c r="B40" s="4"/>
      <c r="C40" s="4"/>
      <c r="D40" s="4" t="s">
        <v>20</v>
      </c>
      <c r="E40" s="520" t="s">
        <v>74</v>
      </c>
      <c r="F40" s="520"/>
      <c r="G40" s="61" t="s">
        <v>68</v>
      </c>
      <c r="H40" s="5"/>
      <c r="I40" s="62">
        <f t="shared" ref="I40:I46" si="0">IFERROR(VLOOKUP(H40,$J$20:$K$21,2),0)</f>
        <v>0</v>
      </c>
    </row>
    <row r="41" spans="2:12" ht="49.5" customHeight="1" x14ac:dyDescent="0.25">
      <c r="B41" s="4"/>
      <c r="C41" s="4"/>
      <c r="D41" s="4" t="s">
        <v>21</v>
      </c>
      <c r="E41" s="520" t="s">
        <v>48</v>
      </c>
      <c r="F41" s="520"/>
      <c r="G41" s="61" t="s">
        <v>68</v>
      </c>
      <c r="H41" s="5"/>
      <c r="I41" s="62">
        <f t="shared" si="0"/>
        <v>0</v>
      </c>
    </row>
    <row r="42" spans="2:12" x14ac:dyDescent="0.25">
      <c r="B42" s="4"/>
      <c r="C42" s="4"/>
      <c r="D42" s="4" t="s">
        <v>22</v>
      </c>
      <c r="E42" s="520" t="s">
        <v>49</v>
      </c>
      <c r="F42" s="520"/>
      <c r="G42" s="61" t="s">
        <v>68</v>
      </c>
      <c r="H42" s="5"/>
      <c r="I42" s="62">
        <f t="shared" si="0"/>
        <v>0</v>
      </c>
    </row>
    <row r="43" spans="2:12" x14ac:dyDescent="0.25">
      <c r="B43" s="4"/>
      <c r="C43" s="4"/>
      <c r="D43" s="4" t="s">
        <v>24</v>
      </c>
      <c r="E43" s="520" t="s">
        <v>50</v>
      </c>
      <c r="F43" s="520"/>
      <c r="G43" s="61" t="s">
        <v>68</v>
      </c>
      <c r="H43" s="5"/>
      <c r="I43" s="62">
        <f t="shared" si="0"/>
        <v>0</v>
      </c>
    </row>
    <row r="44" spans="2:12" ht="30" customHeight="1" x14ac:dyDescent="0.25">
      <c r="B44" s="4"/>
      <c r="C44" s="4" t="s">
        <v>8</v>
      </c>
      <c r="D44" s="520" t="s">
        <v>25</v>
      </c>
      <c r="E44" s="520"/>
      <c r="F44" s="520"/>
      <c r="G44" s="61" t="s">
        <v>68</v>
      </c>
      <c r="H44" s="5"/>
      <c r="I44" s="62">
        <f t="shared" si="0"/>
        <v>0</v>
      </c>
      <c r="L44" s="48" t="s">
        <v>687</v>
      </c>
    </row>
    <row r="45" spans="2:12" ht="32.25" customHeight="1" x14ac:dyDescent="0.25">
      <c r="B45" s="4"/>
      <c r="C45" s="4" t="s">
        <v>9</v>
      </c>
      <c r="D45" s="526" t="s">
        <v>26</v>
      </c>
      <c r="E45" s="526"/>
      <c r="F45" s="526"/>
      <c r="G45" s="61" t="s">
        <v>68</v>
      </c>
      <c r="H45" s="5"/>
      <c r="I45" s="62">
        <f t="shared" si="0"/>
        <v>0</v>
      </c>
      <c r="L45" s="48" t="s">
        <v>688</v>
      </c>
    </row>
    <row r="46" spans="2:12" ht="16.5" customHeight="1" x14ac:dyDescent="0.25">
      <c r="B46" s="4"/>
      <c r="C46" s="4" t="s">
        <v>10</v>
      </c>
      <c r="D46" s="526" t="s">
        <v>115</v>
      </c>
      <c r="E46" s="526"/>
      <c r="F46" s="526"/>
      <c r="G46" s="61" t="s">
        <v>68</v>
      </c>
      <c r="H46" s="5" t="s">
        <v>1161</v>
      </c>
      <c r="I46" s="62">
        <f t="shared" si="0"/>
        <v>1</v>
      </c>
    </row>
    <row r="47" spans="2:12" x14ac:dyDescent="0.25">
      <c r="F47" s="51" t="s">
        <v>44</v>
      </c>
      <c r="G47" s="57"/>
      <c r="I47" s="68">
        <f>IF(I41&lt;&gt;0,((I38+MAX(I40:I43)+I44+I45)/4),(I38+MAX(I40:I43)+I44+I45+I46)/5)</f>
        <v>0.2</v>
      </c>
    </row>
    <row r="48" spans="2:12" x14ac:dyDescent="0.25">
      <c r="B48" s="44" t="s">
        <v>27</v>
      </c>
      <c r="G48" s="44"/>
    </row>
    <row r="49" spans="3:12" ht="16.5" customHeight="1" x14ac:dyDescent="0.25">
      <c r="C49" s="4" t="s">
        <v>6</v>
      </c>
      <c r="D49" s="4" t="s">
        <v>110</v>
      </c>
      <c r="G49" s="44"/>
      <c r="L49" s="69" t="s">
        <v>699</v>
      </c>
    </row>
    <row r="50" spans="3:12" x14ac:dyDescent="0.25">
      <c r="D50" s="4" t="s">
        <v>28</v>
      </c>
      <c r="E50" s="520" t="s">
        <v>30</v>
      </c>
      <c r="F50" s="520"/>
      <c r="G50" s="61" t="s">
        <v>68</v>
      </c>
      <c r="H50" s="5"/>
      <c r="I50" s="62">
        <f t="shared" ref="I50:I57" si="1">IFERROR(VLOOKUP(H50,$J$22:$K$25,2),0)</f>
        <v>0</v>
      </c>
    </row>
    <row r="51" spans="3:12" ht="33" customHeight="1" x14ac:dyDescent="0.25">
      <c r="D51" s="4" t="s">
        <v>21</v>
      </c>
      <c r="E51" s="520" t="s">
        <v>29</v>
      </c>
      <c r="F51" s="520"/>
      <c r="G51" s="61" t="s">
        <v>68</v>
      </c>
      <c r="H51" s="5"/>
      <c r="I51" s="62">
        <f t="shared" si="1"/>
        <v>0</v>
      </c>
    </row>
    <row r="52" spans="3:12" ht="30" customHeight="1" x14ac:dyDescent="0.25">
      <c r="D52" s="4" t="s">
        <v>22</v>
      </c>
      <c r="E52" s="520" t="s">
        <v>31</v>
      </c>
      <c r="F52" s="520"/>
      <c r="G52" s="61" t="s">
        <v>68</v>
      </c>
      <c r="H52" s="5"/>
      <c r="I52" s="62">
        <f t="shared" si="1"/>
        <v>0</v>
      </c>
    </row>
    <row r="53" spans="3:12" ht="45" customHeight="1" x14ac:dyDescent="0.25">
      <c r="D53" s="4" t="s">
        <v>24</v>
      </c>
      <c r="E53" s="520" t="s">
        <v>32</v>
      </c>
      <c r="F53" s="520"/>
      <c r="G53" s="61" t="s">
        <v>68</v>
      </c>
      <c r="H53" s="5"/>
      <c r="I53" s="62">
        <f t="shared" si="1"/>
        <v>0</v>
      </c>
    </row>
    <row r="54" spans="3:12" ht="30" customHeight="1" x14ac:dyDescent="0.25">
      <c r="D54" s="4" t="s">
        <v>33</v>
      </c>
      <c r="E54" s="520" t="s">
        <v>34</v>
      </c>
      <c r="F54" s="520"/>
      <c r="G54" s="61" t="s">
        <v>68</v>
      </c>
      <c r="H54" s="5"/>
      <c r="I54" s="62">
        <f t="shared" si="1"/>
        <v>0</v>
      </c>
    </row>
    <row r="55" spans="3:12" ht="29.25" customHeight="1" x14ac:dyDescent="0.25">
      <c r="D55" s="4" t="s">
        <v>35</v>
      </c>
      <c r="E55" s="520" t="s">
        <v>36</v>
      </c>
      <c r="F55" s="520"/>
      <c r="G55" s="61" t="s">
        <v>68</v>
      </c>
      <c r="H55" s="5"/>
      <c r="I55" s="62">
        <f t="shared" si="1"/>
        <v>0</v>
      </c>
    </row>
    <row r="56" spans="3:12" ht="30" customHeight="1" x14ac:dyDescent="0.25">
      <c r="D56" s="4" t="s">
        <v>37</v>
      </c>
      <c r="E56" s="520" t="s">
        <v>38</v>
      </c>
      <c r="F56" s="520"/>
      <c r="G56" s="61" t="s">
        <v>68</v>
      </c>
      <c r="H56" s="5"/>
      <c r="I56" s="62">
        <f t="shared" si="1"/>
        <v>0</v>
      </c>
    </row>
    <row r="57" spans="3:12" ht="33.75" customHeight="1" x14ac:dyDescent="0.25">
      <c r="D57" s="4" t="s">
        <v>39</v>
      </c>
      <c r="E57" s="520" t="s">
        <v>40</v>
      </c>
      <c r="F57" s="520"/>
      <c r="G57" s="61" t="s">
        <v>68</v>
      </c>
      <c r="H57" s="5"/>
      <c r="I57" s="62">
        <f t="shared" si="1"/>
        <v>0</v>
      </c>
    </row>
    <row r="58" spans="3:12" ht="47.25" customHeight="1" x14ac:dyDescent="0.25">
      <c r="D58" s="4" t="s">
        <v>41</v>
      </c>
      <c r="E58" s="520" t="s">
        <v>42</v>
      </c>
      <c r="F58" s="520"/>
      <c r="G58" s="61" t="s">
        <v>68</v>
      </c>
      <c r="H58" s="5"/>
      <c r="I58" s="62">
        <f>IFERROR(VLOOKUP(H58,$J$22:$K$25,2),0)</f>
        <v>0</v>
      </c>
    </row>
    <row r="59" spans="3:12" ht="28.5" customHeight="1" x14ac:dyDescent="0.25">
      <c r="D59" s="4" t="s">
        <v>144</v>
      </c>
      <c r="E59" s="520" t="s">
        <v>890</v>
      </c>
      <c r="F59" s="520"/>
      <c r="G59" s="61"/>
      <c r="H59" s="64"/>
      <c r="I59" s="62"/>
    </row>
    <row r="60" spans="3:12" ht="35.25" customHeight="1" x14ac:dyDescent="0.25">
      <c r="D60" s="4" t="s">
        <v>145</v>
      </c>
      <c r="E60" s="520" t="s">
        <v>891</v>
      </c>
      <c r="F60" s="520"/>
    </row>
    <row r="61" spans="3:12" x14ac:dyDescent="0.25">
      <c r="C61" s="22" t="s">
        <v>7</v>
      </c>
      <c r="D61" s="4" t="s">
        <v>118</v>
      </c>
      <c r="L61" s="48" t="s">
        <v>700</v>
      </c>
    </row>
    <row r="62" spans="3:12" x14ac:dyDescent="0.25">
      <c r="D62" s="4" t="s">
        <v>28</v>
      </c>
      <c r="E62" s="472" t="s">
        <v>149</v>
      </c>
      <c r="F62" s="472"/>
      <c r="G62" s="70" t="s">
        <v>68</v>
      </c>
      <c r="H62" s="5"/>
      <c r="I62" s="47">
        <f>IFERROR(H62/H19,0)</f>
        <v>0</v>
      </c>
    </row>
    <row r="63" spans="3:12" ht="30" customHeight="1" x14ac:dyDescent="0.25">
      <c r="D63" s="4" t="s">
        <v>21</v>
      </c>
      <c r="E63" s="520" t="s">
        <v>120</v>
      </c>
      <c r="F63" s="520"/>
      <c r="G63" s="70" t="s">
        <v>68</v>
      </c>
      <c r="H63" s="5"/>
      <c r="I63" s="62">
        <f>IFERROR(VLOOKUP(H63,$J$20:$K$21,2),0)</f>
        <v>0</v>
      </c>
    </row>
    <row r="64" spans="3:12" x14ac:dyDescent="0.25">
      <c r="D64" s="4" t="s">
        <v>22</v>
      </c>
      <c r="E64" s="520" t="s">
        <v>166</v>
      </c>
      <c r="F64" s="520"/>
      <c r="H64" s="58"/>
    </row>
    <row r="65" spans="3:12" ht="17.25" customHeight="1" x14ac:dyDescent="0.25">
      <c r="E65" s="4" t="s">
        <v>121</v>
      </c>
      <c r="F65" s="45" t="s">
        <v>130</v>
      </c>
      <c r="G65" s="70" t="s">
        <v>68</v>
      </c>
      <c r="H65" s="5"/>
      <c r="I65" s="62">
        <f t="shared" ref="I65:I75" si="2">IFERROR(VLOOKUP(H65,$J$22:$K$25,2),0)</f>
        <v>0</v>
      </c>
    </row>
    <row r="66" spans="3:12" x14ac:dyDescent="0.25">
      <c r="E66" s="4" t="s">
        <v>123</v>
      </c>
      <c r="F66" s="45" t="s">
        <v>131</v>
      </c>
      <c r="G66" s="70" t="s">
        <v>68</v>
      </c>
      <c r="H66" s="5"/>
      <c r="I66" s="62">
        <f t="shared" si="2"/>
        <v>0</v>
      </c>
    </row>
    <row r="67" spans="3:12" ht="30" x14ac:dyDescent="0.25">
      <c r="E67" s="4" t="s">
        <v>125</v>
      </c>
      <c r="F67" s="45" t="s">
        <v>132</v>
      </c>
      <c r="G67" s="70" t="s">
        <v>68</v>
      </c>
      <c r="H67" s="5"/>
      <c r="I67" s="62">
        <f t="shared" si="2"/>
        <v>0</v>
      </c>
    </row>
    <row r="68" spans="3:12" x14ac:dyDescent="0.25">
      <c r="E68" s="4" t="s">
        <v>124</v>
      </c>
      <c r="F68" s="45" t="s">
        <v>133</v>
      </c>
      <c r="G68" s="70" t="s">
        <v>68</v>
      </c>
      <c r="H68" s="5"/>
      <c r="I68" s="62">
        <f t="shared" si="2"/>
        <v>0</v>
      </c>
    </row>
    <row r="69" spans="3:12" x14ac:dyDescent="0.25">
      <c r="E69" s="4" t="s">
        <v>122</v>
      </c>
      <c r="F69" s="45" t="s">
        <v>134</v>
      </c>
      <c r="G69" s="70" t="s">
        <v>68</v>
      </c>
      <c r="H69" s="5"/>
      <c r="I69" s="62">
        <f t="shared" si="2"/>
        <v>0</v>
      </c>
    </row>
    <row r="70" spans="3:12" x14ac:dyDescent="0.25">
      <c r="E70" s="4" t="s">
        <v>126</v>
      </c>
      <c r="F70" s="45" t="s">
        <v>135</v>
      </c>
      <c r="G70" s="70" t="s">
        <v>68</v>
      </c>
      <c r="H70" s="5"/>
      <c r="I70" s="62">
        <f t="shared" si="2"/>
        <v>0</v>
      </c>
    </row>
    <row r="71" spans="3:12" ht="30" x14ac:dyDescent="0.25">
      <c r="E71" s="4" t="s">
        <v>127</v>
      </c>
      <c r="F71" s="45" t="s">
        <v>136</v>
      </c>
      <c r="G71" s="70" t="s">
        <v>68</v>
      </c>
      <c r="H71" s="5"/>
      <c r="I71" s="62">
        <f t="shared" si="2"/>
        <v>0</v>
      </c>
    </row>
    <row r="72" spans="3:12" x14ac:dyDescent="0.25">
      <c r="E72" s="4" t="s">
        <v>128</v>
      </c>
      <c r="F72" s="45" t="s">
        <v>137</v>
      </c>
      <c r="G72" s="70" t="s">
        <v>68</v>
      </c>
      <c r="H72" s="5"/>
      <c r="I72" s="62">
        <f t="shared" si="2"/>
        <v>0</v>
      </c>
    </row>
    <row r="73" spans="3:12" x14ac:dyDescent="0.25">
      <c r="E73" s="4" t="s">
        <v>129</v>
      </c>
      <c r="F73" s="45" t="s">
        <v>138</v>
      </c>
      <c r="G73" s="70" t="s">
        <v>68</v>
      </c>
      <c r="H73" s="5"/>
      <c r="I73" s="62">
        <f t="shared" si="2"/>
        <v>0</v>
      </c>
    </row>
    <row r="74" spans="3:12" s="4" customFormat="1" ht="30.75" customHeight="1" x14ac:dyDescent="0.25">
      <c r="D74" s="4" t="s">
        <v>24</v>
      </c>
      <c r="E74" s="520" t="s">
        <v>892</v>
      </c>
      <c r="F74" s="520"/>
      <c r="G74" s="70"/>
      <c r="H74" s="5"/>
      <c r="I74" s="62"/>
      <c r="J74" s="71"/>
      <c r="L74" s="48"/>
    </row>
    <row r="75" spans="3:12" ht="30" customHeight="1" x14ac:dyDescent="0.25">
      <c r="D75" s="4" t="s">
        <v>33</v>
      </c>
      <c r="E75" s="520" t="s">
        <v>139</v>
      </c>
      <c r="F75" s="520"/>
      <c r="G75" s="70" t="s">
        <v>68</v>
      </c>
      <c r="H75" s="5"/>
      <c r="I75" s="62">
        <f t="shared" si="2"/>
        <v>0</v>
      </c>
    </row>
    <row r="76" spans="3:12" ht="16.5" customHeight="1" x14ac:dyDescent="0.25">
      <c r="C76" s="22" t="s">
        <v>154</v>
      </c>
      <c r="E76" s="82"/>
      <c r="F76" s="82"/>
      <c r="H76" s="3"/>
      <c r="L76" s="48" t="s">
        <v>701</v>
      </c>
    </row>
    <row r="77" spans="3:12" x14ac:dyDescent="0.25">
      <c r="D77" s="4" t="s">
        <v>28</v>
      </c>
      <c r="E77" s="4" t="s">
        <v>140</v>
      </c>
      <c r="G77" s="70" t="s">
        <v>68</v>
      </c>
      <c r="H77" s="5"/>
      <c r="I77" s="62">
        <f>IFERROR(VLOOKUP(H77,$J$22:$K$25,2),0)</f>
        <v>0</v>
      </c>
    </row>
    <row r="78" spans="3:12" ht="30.75" customHeight="1" x14ac:dyDescent="0.25">
      <c r="D78" s="4" t="s">
        <v>21</v>
      </c>
      <c r="E78" s="520" t="s">
        <v>141</v>
      </c>
      <c r="F78" s="520"/>
      <c r="G78" s="70" t="s">
        <v>68</v>
      </c>
      <c r="H78" s="5"/>
      <c r="I78" s="62">
        <f t="shared" ref="I78:I84" si="3">IFERROR(VLOOKUP(H78,$J$20:$K$21,2),0)</f>
        <v>0</v>
      </c>
    </row>
    <row r="79" spans="3:12" ht="35.25" customHeight="1" x14ac:dyDescent="0.25">
      <c r="D79" s="4" t="s">
        <v>22</v>
      </c>
      <c r="E79" s="520" t="s">
        <v>142</v>
      </c>
      <c r="F79" s="520"/>
      <c r="G79" s="70" t="s">
        <v>68</v>
      </c>
      <c r="H79" s="5"/>
      <c r="I79" s="62">
        <f t="shared" si="3"/>
        <v>0</v>
      </c>
    </row>
    <row r="80" spans="3:12" ht="45.75" customHeight="1" x14ac:dyDescent="0.25">
      <c r="D80" s="4" t="s">
        <v>24</v>
      </c>
      <c r="E80" s="520" t="s">
        <v>143</v>
      </c>
      <c r="F80" s="520"/>
      <c r="G80" s="70" t="s">
        <v>68</v>
      </c>
      <c r="H80" s="5"/>
      <c r="I80" s="62">
        <f>IFERROR(VLOOKUP(H80,$J$22:$K$25,2),0)</f>
        <v>0</v>
      </c>
    </row>
    <row r="81" spans="4:11" ht="31.5" customHeight="1" x14ac:dyDescent="0.25">
      <c r="D81" s="25" t="s">
        <v>33</v>
      </c>
      <c r="E81" s="520" t="s">
        <v>168</v>
      </c>
      <c r="F81" s="520"/>
      <c r="G81" s="70" t="s">
        <v>68</v>
      </c>
      <c r="H81" s="5"/>
      <c r="I81" s="62">
        <f t="shared" si="3"/>
        <v>0</v>
      </c>
    </row>
    <row r="82" spans="4:11" ht="30" customHeight="1" x14ac:dyDescent="0.25">
      <c r="D82" s="25" t="s">
        <v>35</v>
      </c>
      <c r="E82" s="520" t="s">
        <v>169</v>
      </c>
      <c r="F82" s="520"/>
      <c r="G82" s="70" t="s">
        <v>68</v>
      </c>
      <c r="H82" s="5"/>
      <c r="I82" s="62">
        <f t="shared" si="3"/>
        <v>0</v>
      </c>
    </row>
    <row r="83" spans="4:11" ht="30" customHeight="1" x14ac:dyDescent="0.25">
      <c r="D83" s="4" t="s">
        <v>37</v>
      </c>
      <c r="E83" s="520" t="s">
        <v>146</v>
      </c>
      <c r="F83" s="520"/>
      <c r="G83" s="70" t="s">
        <v>68</v>
      </c>
      <c r="H83" s="5"/>
      <c r="I83" s="72">
        <f>IF(H83&gt;=16,1,(H83/16))</f>
        <v>0</v>
      </c>
    </row>
    <row r="84" spans="4:11" x14ac:dyDescent="0.25">
      <c r="D84" s="4" t="s">
        <v>39</v>
      </c>
      <c r="E84" s="4" t="s">
        <v>151</v>
      </c>
      <c r="G84" s="70" t="s">
        <v>68</v>
      </c>
      <c r="H84" s="5"/>
      <c r="I84" s="62">
        <f t="shared" si="3"/>
        <v>0</v>
      </c>
    </row>
    <row r="85" spans="4:11" x14ac:dyDescent="0.25">
      <c r="D85" s="4" t="s">
        <v>41</v>
      </c>
      <c r="E85" s="4" t="s">
        <v>152</v>
      </c>
      <c r="G85" s="70" t="s">
        <v>68</v>
      </c>
      <c r="H85" s="5"/>
      <c r="I85" s="72">
        <f>IF(H85&gt;=8,1,(H85/8))</f>
        <v>0</v>
      </c>
      <c r="J85" s="67" t="s">
        <v>167</v>
      </c>
    </row>
    <row r="86" spans="4:11" ht="21" customHeight="1" x14ac:dyDescent="0.25">
      <c r="D86" s="4" t="s">
        <v>144</v>
      </c>
      <c r="E86" s="520" t="s">
        <v>251</v>
      </c>
      <c r="F86" s="520"/>
      <c r="G86" s="70" t="s">
        <v>68</v>
      </c>
      <c r="H86" s="5"/>
      <c r="I86" s="72">
        <f>IF(H86&lt;=9,1,0)</f>
        <v>1</v>
      </c>
      <c r="J86" s="52" t="s">
        <v>13</v>
      </c>
      <c r="K86" s="63">
        <v>1</v>
      </c>
    </row>
    <row r="87" spans="4:11" ht="32.25" customHeight="1" x14ac:dyDescent="0.25">
      <c r="D87" s="4" t="s">
        <v>145</v>
      </c>
      <c r="E87" s="520" t="s">
        <v>153</v>
      </c>
      <c r="F87" s="520"/>
      <c r="G87" s="70" t="s">
        <v>68</v>
      </c>
      <c r="H87" s="5"/>
      <c r="I87" s="72" t="e">
        <f>VLOOKUP(H87,$J$86:$K$87,2)</f>
        <v>#N/A</v>
      </c>
      <c r="J87" s="52" t="s">
        <v>12</v>
      </c>
      <c r="K87" s="63">
        <v>0</v>
      </c>
    </row>
    <row r="88" spans="4:11" ht="31.5" customHeight="1" x14ac:dyDescent="0.25">
      <c r="D88" s="4" t="s">
        <v>150</v>
      </c>
      <c r="E88" s="520" t="s">
        <v>253</v>
      </c>
      <c r="F88" s="520"/>
      <c r="G88" s="70" t="s">
        <v>68</v>
      </c>
      <c r="H88" s="5"/>
      <c r="I88" s="72">
        <f>IF(H88&gt;=16,1,(H88/16))</f>
        <v>0</v>
      </c>
    </row>
    <row r="89" spans="4:11" ht="31.5" customHeight="1" x14ac:dyDescent="0.25">
      <c r="D89" s="4" t="s">
        <v>403</v>
      </c>
      <c r="E89" s="520" t="s">
        <v>893</v>
      </c>
      <c r="F89" s="520"/>
      <c r="G89" s="70"/>
      <c r="H89" s="64"/>
      <c r="I89" s="72"/>
    </row>
    <row r="90" spans="4:11" ht="30.75" customHeight="1" x14ac:dyDescent="0.25">
      <c r="D90" s="4" t="s">
        <v>411</v>
      </c>
      <c r="E90" s="520" t="s">
        <v>894</v>
      </c>
      <c r="F90" s="520"/>
      <c r="G90" s="70"/>
      <c r="H90" s="64"/>
      <c r="I90" s="72"/>
    </row>
    <row r="91" spans="4:11" ht="30.75" customHeight="1" x14ac:dyDescent="0.25">
      <c r="D91" s="4" t="s">
        <v>702</v>
      </c>
      <c r="E91" s="520" t="s">
        <v>703</v>
      </c>
      <c r="F91" s="520"/>
      <c r="G91" s="70"/>
      <c r="H91" s="64"/>
      <c r="I91" s="72"/>
    </row>
    <row r="92" spans="4:11" ht="30.75" customHeight="1" x14ac:dyDescent="0.25">
      <c r="D92" s="4" t="s">
        <v>704</v>
      </c>
      <c r="E92" s="520" t="s">
        <v>895</v>
      </c>
      <c r="F92" s="520"/>
      <c r="G92" s="70"/>
      <c r="H92" s="64"/>
      <c r="I92" s="72"/>
    </row>
    <row r="93" spans="4:11" x14ac:dyDescent="0.25">
      <c r="D93" s="4" t="s">
        <v>705</v>
      </c>
      <c r="E93" s="520" t="s">
        <v>896</v>
      </c>
      <c r="F93" s="520"/>
      <c r="G93" s="70"/>
      <c r="H93" s="64"/>
      <c r="I93" s="72"/>
    </row>
    <row r="94" spans="4:11" x14ac:dyDescent="0.25">
      <c r="D94" s="4" t="s">
        <v>706</v>
      </c>
      <c r="E94" s="520" t="s">
        <v>897</v>
      </c>
      <c r="F94" s="520"/>
      <c r="G94" s="70"/>
      <c r="H94" s="64"/>
      <c r="I94" s="72"/>
    </row>
    <row r="95" spans="4:11" ht="36" customHeight="1" x14ac:dyDescent="0.25">
      <c r="D95" s="4" t="s">
        <v>707</v>
      </c>
      <c r="E95" s="520" t="s">
        <v>898</v>
      </c>
      <c r="F95" s="520"/>
      <c r="G95" s="70"/>
      <c r="H95" s="64"/>
      <c r="I95" s="72"/>
    </row>
    <row r="96" spans="4:11" ht="29.25" customHeight="1" x14ac:dyDescent="0.25">
      <c r="D96" s="4" t="s">
        <v>708</v>
      </c>
      <c r="E96" s="520" t="s">
        <v>899</v>
      </c>
      <c r="F96" s="520"/>
      <c r="G96" s="70"/>
      <c r="H96" s="64"/>
      <c r="I96" s="72"/>
    </row>
    <row r="97" spans="3:12" x14ac:dyDescent="0.25">
      <c r="D97" s="4" t="s">
        <v>709</v>
      </c>
      <c r="E97" s="520" t="s">
        <v>900</v>
      </c>
      <c r="F97" s="520"/>
      <c r="G97" s="70"/>
      <c r="H97" s="64"/>
      <c r="I97" s="72"/>
    </row>
    <row r="98" spans="3:12" x14ac:dyDescent="0.25">
      <c r="D98" s="4" t="s">
        <v>710</v>
      </c>
      <c r="E98" s="520" t="s">
        <v>901</v>
      </c>
      <c r="F98" s="520"/>
      <c r="G98" s="70"/>
      <c r="H98" s="64"/>
      <c r="I98" s="72"/>
    </row>
    <row r="99" spans="3:12" x14ac:dyDescent="0.25">
      <c r="D99" s="4" t="s">
        <v>711</v>
      </c>
      <c r="E99" s="520" t="s">
        <v>1195</v>
      </c>
      <c r="F99" s="520"/>
      <c r="G99" s="70"/>
      <c r="H99" s="64"/>
      <c r="I99" s="72"/>
    </row>
    <row r="100" spans="3:12" x14ac:dyDescent="0.25">
      <c r="E100" s="520"/>
      <c r="F100" s="520"/>
      <c r="G100" s="70"/>
      <c r="H100" s="64"/>
      <c r="I100" s="72"/>
    </row>
    <row r="101" spans="3:12" x14ac:dyDescent="0.25">
      <c r="C101" s="22" t="s">
        <v>9</v>
      </c>
      <c r="D101" s="4" t="s">
        <v>155</v>
      </c>
      <c r="H101" s="58"/>
      <c r="L101" s="48" t="s">
        <v>716</v>
      </c>
    </row>
    <row r="102" spans="3:12" ht="33.75" customHeight="1" x14ac:dyDescent="0.25">
      <c r="D102" s="4" t="s">
        <v>28</v>
      </c>
      <c r="E102" s="520" t="s">
        <v>165</v>
      </c>
      <c r="F102" s="520"/>
      <c r="H102" s="58"/>
      <c r="L102" s="48" t="s">
        <v>717</v>
      </c>
    </row>
    <row r="103" spans="3:12" ht="30" x14ac:dyDescent="0.25">
      <c r="E103" s="4" t="s">
        <v>121</v>
      </c>
      <c r="F103" s="45" t="s">
        <v>712</v>
      </c>
      <c r="G103" s="70" t="s">
        <v>68</v>
      </c>
      <c r="H103" s="5"/>
      <c r="I103" s="62">
        <f>IFERROR(VLOOKUP(H103,$J$20:$K$21,2),0)</f>
        <v>0</v>
      </c>
    </row>
    <row r="104" spans="3:12" x14ac:dyDescent="0.25">
      <c r="E104" s="4" t="s">
        <v>123</v>
      </c>
      <c r="F104" s="45" t="s">
        <v>156</v>
      </c>
      <c r="G104" s="70" t="s">
        <v>68</v>
      </c>
      <c r="H104" s="5"/>
      <c r="I104" s="62">
        <f>IFERROR(VLOOKUP(H104,$J$20:$K$21,2),0)</f>
        <v>0</v>
      </c>
    </row>
    <row r="105" spans="3:12" ht="30" x14ac:dyDescent="0.25">
      <c r="E105" s="4" t="s">
        <v>125</v>
      </c>
      <c r="F105" s="45" t="s">
        <v>713</v>
      </c>
      <c r="G105" s="70"/>
      <c r="H105" s="5"/>
      <c r="I105" s="62"/>
    </row>
    <row r="106" spans="3:12" x14ac:dyDescent="0.25">
      <c r="E106" s="4" t="s">
        <v>124</v>
      </c>
      <c r="F106" s="45" t="s">
        <v>714</v>
      </c>
      <c r="G106" s="70" t="s">
        <v>68</v>
      </c>
      <c r="H106" s="5"/>
      <c r="I106" s="62">
        <f>IFERROR(VLOOKUP(H106,$J$20:$K$21,2),0)</f>
        <v>0</v>
      </c>
    </row>
    <row r="107" spans="3:12" x14ac:dyDescent="0.25">
      <c r="E107" s="4" t="s">
        <v>122</v>
      </c>
      <c r="F107" s="45" t="s">
        <v>715</v>
      </c>
      <c r="G107" s="70" t="s">
        <v>68</v>
      </c>
      <c r="H107" s="5"/>
      <c r="I107" s="62">
        <f>IFERROR(VLOOKUP(H107,$J$20:$K$21,2),0)</f>
        <v>0</v>
      </c>
    </row>
    <row r="108" spans="3:12" x14ac:dyDescent="0.25">
      <c r="D108" s="4" t="s">
        <v>21</v>
      </c>
      <c r="E108" s="4" t="s">
        <v>160</v>
      </c>
      <c r="H108" s="58"/>
      <c r="L108" s="48" t="s">
        <v>719</v>
      </c>
    </row>
    <row r="109" spans="3:12" x14ac:dyDescent="0.25">
      <c r="E109" s="4" t="s">
        <v>121</v>
      </c>
      <c r="F109" s="45" t="s">
        <v>157</v>
      </c>
      <c r="G109" s="70" t="s">
        <v>68</v>
      </c>
      <c r="H109" s="5"/>
      <c r="I109" s="62">
        <f>IFERROR(VLOOKUP(H109,$J$20:$K$21,2),0)</f>
        <v>0</v>
      </c>
    </row>
    <row r="110" spans="3:12" ht="17.25" customHeight="1" x14ac:dyDescent="0.25">
      <c r="E110" s="4" t="s">
        <v>123</v>
      </c>
      <c r="F110" s="45" t="s">
        <v>158</v>
      </c>
      <c r="G110" s="70" t="s">
        <v>68</v>
      </c>
      <c r="H110" s="5"/>
      <c r="I110" s="62">
        <f>IFERROR(VLOOKUP(H110,$J$20:$K$21,2),0)</f>
        <v>0</v>
      </c>
    </row>
    <row r="111" spans="3:12" x14ac:dyDescent="0.25">
      <c r="E111" s="4" t="s">
        <v>125</v>
      </c>
      <c r="F111" s="45" t="s">
        <v>159</v>
      </c>
      <c r="G111" s="70" t="s">
        <v>68</v>
      </c>
      <c r="H111" s="5"/>
      <c r="I111" s="62">
        <f>IFERROR(VLOOKUP(H111,$J$20:$K$21,2),0)</f>
        <v>0</v>
      </c>
    </row>
    <row r="112" spans="3:12" x14ac:dyDescent="0.25">
      <c r="D112" s="4" t="s">
        <v>22</v>
      </c>
      <c r="E112" s="520" t="s">
        <v>161</v>
      </c>
      <c r="F112" s="520"/>
      <c r="H112" s="58"/>
      <c r="L112" s="48" t="s">
        <v>720</v>
      </c>
    </row>
    <row r="113" spans="2:12" x14ac:dyDescent="0.25">
      <c r="E113" s="4" t="s">
        <v>121</v>
      </c>
      <c r="F113" s="7" t="s">
        <v>162</v>
      </c>
      <c r="G113" s="70" t="s">
        <v>68</v>
      </c>
      <c r="H113" s="5"/>
      <c r="I113" s="62">
        <f>IFERROR(VLOOKUP(H113,$J$20:$K$21,2),0)</f>
        <v>0</v>
      </c>
    </row>
    <row r="114" spans="2:12" x14ac:dyDescent="0.25">
      <c r="E114" s="4" t="s">
        <v>123</v>
      </c>
      <c r="F114" s="7" t="s">
        <v>163</v>
      </c>
      <c r="G114" s="70" t="s">
        <v>68</v>
      </c>
      <c r="H114" s="5"/>
      <c r="I114" s="62">
        <f>IFERROR(VLOOKUP(H114,$J$20:$K$21,2),0)</f>
        <v>0</v>
      </c>
    </row>
    <row r="115" spans="2:12" ht="46.5" customHeight="1" x14ac:dyDescent="0.25">
      <c r="D115" s="4" t="s">
        <v>24</v>
      </c>
      <c r="E115" s="520" t="s">
        <v>164</v>
      </c>
      <c r="F115" s="520"/>
      <c r="G115" s="70" t="s">
        <v>68</v>
      </c>
      <c r="H115" s="5"/>
      <c r="I115" s="62">
        <f>IFERROR(VLOOKUP(H115,$J$20:$K$21,2),0)</f>
        <v>0</v>
      </c>
      <c r="L115" s="48" t="s">
        <v>721</v>
      </c>
    </row>
    <row r="116" spans="2:12" ht="33.75" customHeight="1" x14ac:dyDescent="0.25">
      <c r="D116" s="4" t="s">
        <v>33</v>
      </c>
      <c r="E116" s="520" t="s">
        <v>902</v>
      </c>
      <c r="F116" s="520"/>
      <c r="G116" s="70"/>
      <c r="H116" s="64"/>
      <c r="I116" s="62"/>
      <c r="L116" s="48" t="s">
        <v>718</v>
      </c>
    </row>
    <row r="117" spans="2:12" x14ac:dyDescent="0.25">
      <c r="F117" s="51" t="s">
        <v>44</v>
      </c>
      <c r="H117" s="58"/>
      <c r="I117" s="86" t="e">
        <f>IF(H41="y",(SUM(I50:I58,I62:I63,I65:I75,I77:I88,I109:I111,I113:I115)+MAX(I103:I107))/40,(SUM(I50:I58,I62:I63,I65:I75,I77:I80,I83:I88,I109:I111,I113:I115)+MAX(I103:I107))/38)</f>
        <v>#N/A</v>
      </c>
    </row>
    <row r="118" spans="2:12" x14ac:dyDescent="0.25">
      <c r="B118" s="44" t="s">
        <v>170</v>
      </c>
      <c r="H118" s="58"/>
      <c r="L118" s="48" t="s">
        <v>728</v>
      </c>
    </row>
    <row r="119" spans="2:12" x14ac:dyDescent="0.25">
      <c r="C119" s="22" t="s">
        <v>6</v>
      </c>
      <c r="D119" s="4" t="s">
        <v>171</v>
      </c>
      <c r="H119" s="58"/>
    </row>
    <row r="120" spans="2:12" x14ac:dyDescent="0.25">
      <c r="D120" s="4" t="s">
        <v>28</v>
      </c>
      <c r="E120" s="4" t="s">
        <v>172</v>
      </c>
      <c r="G120" s="70" t="s">
        <v>68</v>
      </c>
      <c r="H120" s="5"/>
      <c r="I120" s="62">
        <f t="shared" ref="I120:I126" si="4">IFERROR(VLOOKUP(H120,$J$22:$K$25,2),0)</f>
        <v>0</v>
      </c>
    </row>
    <row r="121" spans="2:12" x14ac:dyDescent="0.25">
      <c r="D121" s="4" t="s">
        <v>21</v>
      </c>
      <c r="E121" s="4" t="s">
        <v>173</v>
      </c>
      <c r="G121" s="70" t="s">
        <v>68</v>
      </c>
      <c r="H121" s="5"/>
      <c r="I121" s="62">
        <f t="shared" si="4"/>
        <v>0</v>
      </c>
    </row>
    <row r="122" spans="2:12" x14ac:dyDescent="0.25">
      <c r="D122" s="4" t="s">
        <v>22</v>
      </c>
      <c r="E122" s="4" t="s">
        <v>174</v>
      </c>
      <c r="G122" s="70" t="s">
        <v>68</v>
      </c>
      <c r="H122" s="5"/>
      <c r="I122" s="62">
        <f t="shared" si="4"/>
        <v>0</v>
      </c>
    </row>
    <row r="123" spans="2:12" x14ac:dyDescent="0.25">
      <c r="D123" s="4" t="s">
        <v>24</v>
      </c>
      <c r="E123" s="4" t="s">
        <v>175</v>
      </c>
      <c r="G123" s="70" t="s">
        <v>68</v>
      </c>
      <c r="H123" s="5"/>
      <c r="I123" s="62">
        <f t="shared" si="4"/>
        <v>0</v>
      </c>
    </row>
    <row r="124" spans="2:12" x14ac:dyDescent="0.25">
      <c r="D124" s="4" t="s">
        <v>33</v>
      </c>
      <c r="E124" s="4" t="s">
        <v>176</v>
      </c>
      <c r="G124" s="70" t="s">
        <v>68</v>
      </c>
      <c r="H124" s="5"/>
      <c r="I124" s="62">
        <f t="shared" si="4"/>
        <v>0</v>
      </c>
    </row>
    <row r="125" spans="2:12" x14ac:dyDescent="0.25">
      <c r="D125" s="4" t="s">
        <v>35</v>
      </c>
      <c r="E125" s="4" t="s">
        <v>177</v>
      </c>
      <c r="G125" s="70" t="s">
        <v>68</v>
      </c>
      <c r="H125" s="5"/>
      <c r="I125" s="62">
        <f t="shared" si="4"/>
        <v>0</v>
      </c>
    </row>
    <row r="126" spans="2:12" x14ac:dyDescent="0.25">
      <c r="D126" s="4" t="s">
        <v>37</v>
      </c>
      <c r="E126" s="4" t="s">
        <v>178</v>
      </c>
      <c r="G126" s="70" t="s">
        <v>68</v>
      </c>
      <c r="H126" s="5"/>
      <c r="I126" s="62">
        <f t="shared" si="4"/>
        <v>0</v>
      </c>
    </row>
    <row r="127" spans="2:12" x14ac:dyDescent="0.25">
      <c r="C127" s="22" t="s">
        <v>7</v>
      </c>
      <c r="D127" s="4" t="s">
        <v>179</v>
      </c>
      <c r="H127" s="58"/>
      <c r="L127" s="48" t="s">
        <v>729</v>
      </c>
    </row>
    <row r="128" spans="2:12" x14ac:dyDescent="0.25">
      <c r="D128" s="4" t="s">
        <v>28</v>
      </c>
      <c r="E128" s="4" t="s">
        <v>180</v>
      </c>
      <c r="G128" s="70" t="s">
        <v>68</v>
      </c>
      <c r="H128" s="5"/>
      <c r="I128" s="62">
        <f>IFERROR(VLOOKUP(H128,$J$22:$K$25,2),0)</f>
        <v>0</v>
      </c>
    </row>
    <row r="129" spans="3:12" x14ac:dyDescent="0.25">
      <c r="D129" s="4" t="s">
        <v>21</v>
      </c>
      <c r="E129" s="4" t="s">
        <v>181</v>
      </c>
      <c r="G129" s="70" t="s">
        <v>68</v>
      </c>
      <c r="H129" s="5"/>
      <c r="I129" s="62">
        <f>IFERROR(VLOOKUP(H129,$J$22:$K$25,2),0)</f>
        <v>0</v>
      </c>
    </row>
    <row r="130" spans="3:12" x14ac:dyDescent="0.25">
      <c r="D130" s="4" t="s">
        <v>22</v>
      </c>
      <c r="E130" s="4" t="s">
        <v>182</v>
      </c>
      <c r="G130" s="70" t="s">
        <v>68</v>
      </c>
      <c r="H130" s="5"/>
      <c r="I130" s="62">
        <f>IFERROR(VLOOKUP(H130,$J$22:$K$25,2),0)</f>
        <v>0</v>
      </c>
    </row>
    <row r="131" spans="3:12" ht="32.25" customHeight="1" x14ac:dyDescent="0.25">
      <c r="D131" s="4" t="s">
        <v>24</v>
      </c>
      <c r="E131" s="520" t="s">
        <v>183</v>
      </c>
      <c r="F131" s="520"/>
      <c r="G131" s="70" t="s">
        <v>68</v>
      </c>
      <c r="H131" s="5"/>
      <c r="I131" s="62">
        <f>IFERROR(VLOOKUP(H131,$J$22:$K$25,2),0)</f>
        <v>0</v>
      </c>
    </row>
    <row r="132" spans="3:12" x14ac:dyDescent="0.25">
      <c r="D132" s="4" t="s">
        <v>33</v>
      </c>
      <c r="E132" s="4" t="s">
        <v>192</v>
      </c>
      <c r="G132" s="70" t="s">
        <v>68</v>
      </c>
      <c r="H132" s="5"/>
      <c r="I132" s="62">
        <f>IFERROR(VLOOKUP(H132,$J$20:$K$21,2),0)</f>
        <v>0</v>
      </c>
    </row>
    <row r="133" spans="3:12" x14ac:dyDescent="0.25">
      <c r="C133" s="22" t="s">
        <v>8</v>
      </c>
      <c r="D133" s="4" t="s">
        <v>184</v>
      </c>
      <c r="H133" s="58"/>
      <c r="L133" s="48" t="s">
        <v>730</v>
      </c>
    </row>
    <row r="134" spans="3:12" ht="30" customHeight="1" x14ac:dyDescent="0.25">
      <c r="D134" s="84" t="s">
        <v>28</v>
      </c>
      <c r="E134" s="520" t="s">
        <v>1196</v>
      </c>
      <c r="F134" s="520"/>
      <c r="G134" s="70" t="s">
        <v>68</v>
      </c>
      <c r="H134" s="5"/>
      <c r="I134" s="62">
        <f>IFERROR(VLOOKUP(H134,$J$22:$K$25,2),0)</f>
        <v>0</v>
      </c>
    </row>
    <row r="135" spans="3:12" ht="14.25" customHeight="1" x14ac:dyDescent="0.25">
      <c r="D135" s="84" t="s">
        <v>21</v>
      </c>
      <c r="E135" s="520" t="s">
        <v>185</v>
      </c>
      <c r="F135" s="520"/>
      <c r="G135" s="70" t="s">
        <v>68</v>
      </c>
      <c r="H135" s="5"/>
      <c r="I135" s="62">
        <f>IFERROR(VLOOKUP(H135,$J$22:$K$25,2),0)</f>
        <v>0</v>
      </c>
    </row>
    <row r="136" spans="3:12" ht="13.5" customHeight="1" x14ac:dyDescent="0.25">
      <c r="D136" s="84" t="s">
        <v>22</v>
      </c>
      <c r="E136" s="520" t="s">
        <v>186</v>
      </c>
      <c r="F136" s="520"/>
      <c r="G136" s="70" t="s">
        <v>68</v>
      </c>
      <c r="H136" s="5"/>
      <c r="I136" s="62">
        <f>IFERROR(VLOOKUP(H136,$J$22:$K$25,2),0)</f>
        <v>0</v>
      </c>
    </row>
    <row r="137" spans="3:12" x14ac:dyDescent="0.25">
      <c r="D137" s="84" t="s">
        <v>24</v>
      </c>
      <c r="E137" s="84" t="s">
        <v>187</v>
      </c>
      <c r="F137" s="84"/>
      <c r="G137" s="70" t="s">
        <v>68</v>
      </c>
      <c r="H137" s="5"/>
      <c r="I137" s="62">
        <f>IFERROR(VLOOKUP(H137,$J$22:$K$25,2),0)</f>
        <v>0</v>
      </c>
    </row>
    <row r="138" spans="3:12" x14ac:dyDescent="0.25">
      <c r="C138" s="22" t="s">
        <v>9</v>
      </c>
      <c r="D138" s="4" t="s">
        <v>188</v>
      </c>
      <c r="H138" s="58"/>
    </row>
    <row r="139" spans="3:12" ht="30" customHeight="1" x14ac:dyDescent="0.25">
      <c r="D139" s="4" t="s">
        <v>28</v>
      </c>
      <c r="E139" s="520" t="s">
        <v>189</v>
      </c>
      <c r="F139" s="520"/>
      <c r="G139" s="70" t="s">
        <v>68</v>
      </c>
      <c r="H139" s="5"/>
      <c r="I139" s="62">
        <f>IFERROR(VLOOKUP(H139,$J$22:$K$25,2),0)</f>
        <v>0</v>
      </c>
    </row>
    <row r="140" spans="3:12" x14ac:dyDescent="0.25">
      <c r="D140" s="4" t="s">
        <v>21</v>
      </c>
      <c r="E140" s="520" t="s">
        <v>190</v>
      </c>
      <c r="F140" s="520"/>
      <c r="G140" s="70" t="s">
        <v>68</v>
      </c>
      <c r="H140" s="5"/>
      <c r="I140" s="62">
        <f>IFERROR(VLOOKUP(H140,$J$22:$K$25,2),0)</f>
        <v>0</v>
      </c>
    </row>
    <row r="141" spans="3:12" ht="33.75" customHeight="1" x14ac:dyDescent="0.25">
      <c r="D141" s="4" t="s">
        <v>22</v>
      </c>
      <c r="E141" s="520" t="s">
        <v>191</v>
      </c>
      <c r="F141" s="520"/>
      <c r="G141" s="70" t="s">
        <v>68</v>
      </c>
      <c r="H141" s="5"/>
      <c r="I141" s="62">
        <f>IFERROR(VLOOKUP(H141,$J$22:$K$25,2),0)</f>
        <v>0</v>
      </c>
      <c r="L141" s="48" t="s">
        <v>811</v>
      </c>
    </row>
    <row r="142" spans="3:12" x14ac:dyDescent="0.25">
      <c r="D142" s="4" t="s">
        <v>24</v>
      </c>
      <c r="E142" s="520" t="s">
        <v>255</v>
      </c>
      <c r="F142" s="520"/>
      <c r="G142" s="70" t="s">
        <v>68</v>
      </c>
      <c r="H142" s="5"/>
      <c r="I142" s="62">
        <f t="shared" ref="I142:I150" si="5">IFERROR(VLOOKUP(H142,$J$20:$K$21,2),0)</f>
        <v>0</v>
      </c>
    </row>
    <row r="143" spans="3:12" x14ac:dyDescent="0.25">
      <c r="D143" s="4" t="s">
        <v>33</v>
      </c>
      <c r="E143" s="520" t="s">
        <v>256</v>
      </c>
      <c r="F143" s="520"/>
      <c r="G143" s="70" t="s">
        <v>68</v>
      </c>
      <c r="H143" s="5"/>
      <c r="I143" s="62">
        <f t="shared" si="5"/>
        <v>0</v>
      </c>
    </row>
    <row r="144" spans="3:12" ht="27.75" customHeight="1" x14ac:dyDescent="0.25">
      <c r="D144" s="4" t="s">
        <v>35</v>
      </c>
      <c r="E144" s="520" t="s">
        <v>257</v>
      </c>
      <c r="F144" s="520"/>
      <c r="G144" s="70" t="s">
        <v>68</v>
      </c>
      <c r="H144" s="5"/>
      <c r="I144" s="62">
        <f t="shared" si="5"/>
        <v>0</v>
      </c>
    </row>
    <row r="145" spans="3:12" ht="30" customHeight="1" x14ac:dyDescent="0.25">
      <c r="D145" s="4" t="s">
        <v>37</v>
      </c>
      <c r="E145" s="520" t="s">
        <v>258</v>
      </c>
      <c r="F145" s="520"/>
      <c r="G145" s="70" t="s">
        <v>68</v>
      </c>
      <c r="H145" s="5"/>
      <c r="I145" s="62">
        <f t="shared" si="5"/>
        <v>0</v>
      </c>
    </row>
    <row r="146" spans="3:12" ht="45.75" customHeight="1" x14ac:dyDescent="0.25">
      <c r="D146" s="4" t="s">
        <v>39</v>
      </c>
      <c r="E146" s="520" t="s">
        <v>193</v>
      </c>
      <c r="F146" s="520"/>
      <c r="G146" s="70" t="s">
        <v>68</v>
      </c>
      <c r="H146" s="5"/>
      <c r="I146" s="62">
        <f t="shared" si="5"/>
        <v>0</v>
      </c>
    </row>
    <row r="147" spans="3:12" ht="31.5" customHeight="1" x14ac:dyDescent="0.25">
      <c r="D147" s="4" t="s">
        <v>41</v>
      </c>
      <c r="E147" s="520" t="s">
        <v>194</v>
      </c>
      <c r="F147" s="520"/>
      <c r="G147" s="70" t="s">
        <v>68</v>
      </c>
      <c r="H147" s="5"/>
      <c r="I147" s="62">
        <f>IFERROR(VLOOKUP(H147,$J$20:$K$21,2),0)</f>
        <v>0</v>
      </c>
    </row>
    <row r="148" spans="3:12" ht="31.5" customHeight="1" x14ac:dyDescent="0.25">
      <c r="D148" s="54" t="s">
        <v>1197</v>
      </c>
      <c r="E148" s="82"/>
      <c r="F148" s="82"/>
      <c r="G148" s="70"/>
      <c r="H148" s="5"/>
      <c r="I148" s="62"/>
    </row>
    <row r="149" spans="3:12" ht="30.75" customHeight="1" x14ac:dyDescent="0.25">
      <c r="D149" s="4" t="s">
        <v>144</v>
      </c>
      <c r="E149" s="520" t="s">
        <v>724</v>
      </c>
      <c r="F149" s="520"/>
      <c r="G149" s="70" t="s">
        <v>68</v>
      </c>
      <c r="H149" s="5"/>
      <c r="I149" s="62">
        <f t="shared" si="5"/>
        <v>0</v>
      </c>
    </row>
    <row r="150" spans="3:12" ht="33" customHeight="1" x14ac:dyDescent="0.25">
      <c r="D150" s="4" t="s">
        <v>145</v>
      </c>
      <c r="E150" s="520" t="s">
        <v>195</v>
      </c>
      <c r="F150" s="520"/>
      <c r="G150" s="70" t="s">
        <v>68</v>
      </c>
      <c r="H150" s="5"/>
      <c r="I150" s="62">
        <f t="shared" si="5"/>
        <v>0</v>
      </c>
    </row>
    <row r="151" spans="3:12" ht="31.5" customHeight="1" x14ac:dyDescent="0.25">
      <c r="D151" s="4" t="s">
        <v>150</v>
      </c>
      <c r="E151" s="520" t="s">
        <v>725</v>
      </c>
      <c r="F151" s="520"/>
      <c r="G151" s="70"/>
      <c r="H151" s="64"/>
      <c r="I151" s="62"/>
      <c r="L151" s="48" t="s">
        <v>812</v>
      </c>
    </row>
    <row r="152" spans="3:12" ht="31.5" customHeight="1" x14ac:dyDescent="0.25">
      <c r="D152" s="4" t="s">
        <v>403</v>
      </c>
      <c r="E152" s="520" t="s">
        <v>726</v>
      </c>
      <c r="F152" s="520"/>
      <c r="G152" s="70"/>
      <c r="H152" s="64"/>
      <c r="I152" s="62"/>
      <c r="L152" s="48" t="s">
        <v>813</v>
      </c>
    </row>
    <row r="153" spans="3:12" ht="31.5" customHeight="1" x14ac:dyDescent="0.25">
      <c r="D153" s="4" t="s">
        <v>403</v>
      </c>
      <c r="E153" s="520" t="s">
        <v>815</v>
      </c>
      <c r="F153" s="520"/>
      <c r="G153" s="70"/>
      <c r="H153" s="64"/>
      <c r="I153" s="62"/>
      <c r="L153" s="48" t="s">
        <v>816</v>
      </c>
    </row>
    <row r="154" spans="3:12" ht="33" customHeight="1" x14ac:dyDescent="0.25">
      <c r="D154" s="4" t="s">
        <v>702</v>
      </c>
      <c r="E154" s="520" t="s">
        <v>727</v>
      </c>
      <c r="F154" s="520"/>
      <c r="G154" s="70"/>
      <c r="H154" s="64"/>
      <c r="I154" s="62"/>
      <c r="L154" s="48" t="s">
        <v>814</v>
      </c>
    </row>
    <row r="155" spans="3:12" x14ac:dyDescent="0.25">
      <c r="C155" s="22" t="s">
        <v>10</v>
      </c>
      <c r="D155" s="4" t="s">
        <v>722</v>
      </c>
      <c r="G155" s="70"/>
      <c r="H155" s="64"/>
      <c r="I155" s="62"/>
      <c r="L155" s="48" t="s">
        <v>731</v>
      </c>
    </row>
    <row r="156" spans="3:12" ht="20.25" customHeight="1" x14ac:dyDescent="0.25">
      <c r="D156" s="4" t="s">
        <v>28</v>
      </c>
      <c r="E156" s="520" t="s">
        <v>903</v>
      </c>
      <c r="F156" s="520"/>
      <c r="G156" s="70"/>
      <c r="H156" s="64"/>
      <c r="I156" s="62"/>
    </row>
    <row r="157" spans="3:12" ht="32.25" customHeight="1" x14ac:dyDescent="0.25">
      <c r="D157" s="4" t="s">
        <v>21</v>
      </c>
      <c r="E157" s="520" t="s">
        <v>904</v>
      </c>
      <c r="F157" s="520"/>
      <c r="G157" s="70"/>
      <c r="H157" s="64"/>
      <c r="I157" s="62"/>
    </row>
    <row r="158" spans="3:12" ht="30" customHeight="1" x14ac:dyDescent="0.25">
      <c r="D158" s="4" t="s">
        <v>22</v>
      </c>
      <c r="E158" s="520" t="s">
        <v>905</v>
      </c>
      <c r="F158" s="520"/>
      <c r="G158" s="70"/>
      <c r="H158" s="64"/>
      <c r="I158" s="62"/>
    </row>
    <row r="159" spans="3:12" ht="33" customHeight="1" x14ac:dyDescent="0.25">
      <c r="D159" s="4" t="s">
        <v>24</v>
      </c>
      <c r="E159" s="520" t="s">
        <v>906</v>
      </c>
      <c r="F159" s="520"/>
      <c r="G159" s="70"/>
      <c r="H159" s="64"/>
      <c r="I159" s="62"/>
    </row>
    <row r="160" spans="3:12" x14ac:dyDescent="0.25">
      <c r="C160" s="22" t="s">
        <v>14</v>
      </c>
      <c r="D160" s="4" t="s">
        <v>723</v>
      </c>
      <c r="G160" s="70"/>
      <c r="H160" s="64"/>
      <c r="I160" s="62"/>
      <c r="L160" s="48" t="s">
        <v>732</v>
      </c>
    </row>
    <row r="161" spans="1:12" x14ac:dyDescent="0.25">
      <c r="D161" s="4" t="s">
        <v>28</v>
      </c>
      <c r="E161" s="520" t="s">
        <v>907</v>
      </c>
      <c r="F161" s="520"/>
      <c r="G161" s="70"/>
      <c r="H161" s="64"/>
      <c r="I161" s="62"/>
    </row>
    <row r="162" spans="1:12" x14ac:dyDescent="0.25">
      <c r="D162" s="4" t="s">
        <v>21</v>
      </c>
      <c r="E162" s="520" t="s">
        <v>908</v>
      </c>
      <c r="F162" s="520"/>
      <c r="G162" s="70"/>
      <c r="H162" s="64"/>
      <c r="I162" s="62"/>
    </row>
    <row r="163" spans="1:12" x14ac:dyDescent="0.25">
      <c r="D163" s="4" t="s">
        <v>22</v>
      </c>
      <c r="E163" s="520" t="s">
        <v>909</v>
      </c>
      <c r="F163" s="520"/>
      <c r="G163" s="70"/>
      <c r="H163" s="64"/>
      <c r="I163" s="62"/>
    </row>
    <row r="164" spans="1:12" ht="27" customHeight="1" x14ac:dyDescent="0.25">
      <c r="C164" s="4" t="s">
        <v>53</v>
      </c>
      <c r="D164" s="4" t="s">
        <v>910</v>
      </c>
      <c r="E164" s="45"/>
      <c r="F164" s="45"/>
      <c r="G164" s="70"/>
      <c r="H164" s="64"/>
      <c r="I164" s="62"/>
      <c r="L164" s="48" t="s">
        <v>733</v>
      </c>
    </row>
    <row r="165" spans="1:12" ht="31.5" customHeight="1" x14ac:dyDescent="0.25">
      <c r="C165" s="4" t="s">
        <v>356</v>
      </c>
      <c r="D165" s="520" t="s">
        <v>870</v>
      </c>
      <c r="E165" s="520"/>
      <c r="F165" s="520"/>
      <c r="G165" s="70"/>
      <c r="H165" s="64"/>
      <c r="I165" s="62"/>
      <c r="L165" s="48" t="s">
        <v>734</v>
      </c>
    </row>
    <row r="166" spans="1:12" x14ac:dyDescent="0.25">
      <c r="D166" s="4" t="s">
        <v>28</v>
      </c>
      <c r="E166" s="520" t="s">
        <v>911</v>
      </c>
      <c r="F166" s="520" t="s">
        <v>44</v>
      </c>
      <c r="G166" s="70"/>
      <c r="H166" s="64"/>
      <c r="I166" s="62"/>
    </row>
    <row r="167" spans="1:12" x14ac:dyDescent="0.25">
      <c r="D167" s="4" t="s">
        <v>21</v>
      </c>
      <c r="E167" s="520" t="s">
        <v>912</v>
      </c>
      <c r="F167" s="520"/>
      <c r="G167" s="70"/>
      <c r="H167" s="64"/>
      <c r="I167" s="62"/>
    </row>
    <row r="168" spans="1:12" x14ac:dyDescent="0.25">
      <c r="D168" s="4" t="s">
        <v>22</v>
      </c>
      <c r="E168" s="520" t="s">
        <v>913</v>
      </c>
      <c r="F168" s="520"/>
      <c r="G168" s="70"/>
      <c r="H168" s="64"/>
      <c r="I168" s="62"/>
    </row>
    <row r="169" spans="1:12" x14ac:dyDescent="0.25">
      <c r="D169" s="4" t="s">
        <v>24</v>
      </c>
      <c r="E169" s="520" t="s">
        <v>914</v>
      </c>
      <c r="F169" s="520"/>
      <c r="G169" s="70"/>
      <c r="H169" s="64"/>
      <c r="I169" s="62"/>
    </row>
    <row r="170" spans="1:12" x14ac:dyDescent="0.25">
      <c r="D170" s="4" t="s">
        <v>33</v>
      </c>
      <c r="E170" s="520" t="s">
        <v>915</v>
      </c>
      <c r="F170" s="520"/>
      <c r="G170" s="70"/>
      <c r="H170" s="64"/>
      <c r="I170" s="62"/>
    </row>
    <row r="171" spans="1:12" x14ac:dyDescent="0.25">
      <c r="D171" s="4" t="s">
        <v>35</v>
      </c>
      <c r="E171" s="520" t="s">
        <v>916</v>
      </c>
      <c r="F171" s="520"/>
      <c r="G171" s="70"/>
      <c r="H171" s="64"/>
      <c r="I171" s="62"/>
    </row>
    <row r="172" spans="1:12" x14ac:dyDescent="0.25">
      <c r="D172" s="4" t="s">
        <v>37</v>
      </c>
      <c r="E172" s="520" t="s">
        <v>917</v>
      </c>
      <c r="F172" s="520"/>
      <c r="G172" s="70"/>
      <c r="H172" s="64"/>
      <c r="I172" s="62"/>
    </row>
    <row r="173" spans="1:12" x14ac:dyDescent="0.25">
      <c r="D173" s="4" t="s">
        <v>39</v>
      </c>
      <c r="E173" s="520" t="s">
        <v>918</v>
      </c>
      <c r="F173" s="520"/>
      <c r="G173" s="70"/>
      <c r="H173" s="64"/>
      <c r="I173" s="62"/>
    </row>
    <row r="174" spans="1:12" x14ac:dyDescent="0.25">
      <c r="D174" s="4" t="s">
        <v>41</v>
      </c>
      <c r="E174" s="520" t="s">
        <v>919</v>
      </c>
      <c r="F174" s="520"/>
      <c r="G174" s="70"/>
      <c r="H174" s="64"/>
      <c r="I174" s="62"/>
    </row>
    <row r="175" spans="1:12" x14ac:dyDescent="0.25">
      <c r="E175" s="523" t="s">
        <v>44</v>
      </c>
      <c r="F175" s="523"/>
      <c r="H175" s="58"/>
      <c r="I175" s="66">
        <f>AVERAGE(I139:I150,I134:I137,I128:I132,I120:I126)</f>
        <v>0</v>
      </c>
    </row>
    <row r="176" spans="1:12" x14ac:dyDescent="0.25">
      <c r="A176" s="22" t="s">
        <v>876</v>
      </c>
      <c r="B176" s="44" t="s">
        <v>289</v>
      </c>
      <c r="C176" s="23"/>
      <c r="D176" s="25"/>
      <c r="E176" s="25"/>
      <c r="F176" s="25"/>
      <c r="G176" s="23"/>
      <c r="H176" s="73"/>
      <c r="I176" s="24"/>
      <c r="J176" s="36"/>
      <c r="K176" s="23"/>
    </row>
    <row r="177" spans="1:12" x14ac:dyDescent="0.25">
      <c r="A177" s="22" t="s">
        <v>876</v>
      </c>
      <c r="B177" s="23"/>
      <c r="C177" s="23" t="s">
        <v>6</v>
      </c>
      <c r="D177" s="522" t="s">
        <v>290</v>
      </c>
      <c r="E177" s="522"/>
      <c r="F177" s="522"/>
      <c r="G177" s="23"/>
      <c r="H177" s="73"/>
      <c r="I177" s="24"/>
      <c r="J177" s="36"/>
      <c r="K177" s="23"/>
      <c r="L177" s="48" t="s">
        <v>818</v>
      </c>
    </row>
    <row r="178" spans="1:12" x14ac:dyDescent="0.25">
      <c r="A178" s="22" t="s">
        <v>876</v>
      </c>
      <c r="B178" s="23"/>
      <c r="C178" s="23"/>
      <c r="D178" s="25" t="s">
        <v>28</v>
      </c>
      <c r="E178" s="521" t="s">
        <v>291</v>
      </c>
      <c r="F178" s="521"/>
      <c r="G178" s="70" t="s">
        <v>68</v>
      </c>
      <c r="H178" s="14"/>
      <c r="I178" s="24"/>
      <c r="J178" s="36"/>
      <c r="K178" s="23"/>
    </row>
    <row r="179" spans="1:12" ht="27" customHeight="1" x14ac:dyDescent="0.25">
      <c r="A179" s="22" t="s">
        <v>876</v>
      </c>
      <c r="B179" s="23"/>
      <c r="C179" s="23"/>
      <c r="D179" s="25" t="s">
        <v>21</v>
      </c>
      <c r="E179" s="521" t="s">
        <v>292</v>
      </c>
      <c r="F179" s="521"/>
      <c r="G179" s="70" t="s">
        <v>68</v>
      </c>
      <c r="H179" s="14"/>
      <c r="I179" s="24"/>
      <c r="J179" s="36"/>
      <c r="K179" s="23"/>
    </row>
    <row r="180" spans="1:12" ht="32.25" customHeight="1" x14ac:dyDescent="0.25">
      <c r="A180" s="22" t="s">
        <v>876</v>
      </c>
      <c r="B180" s="23"/>
      <c r="C180" s="23"/>
      <c r="D180" s="25" t="s">
        <v>22</v>
      </c>
      <c r="E180" s="521" t="s">
        <v>293</v>
      </c>
      <c r="F180" s="521"/>
      <c r="G180" s="70" t="s">
        <v>68</v>
      </c>
      <c r="H180" s="14"/>
      <c r="I180" s="24"/>
      <c r="J180" s="36"/>
      <c r="K180" s="23"/>
    </row>
    <row r="181" spans="1:12" ht="31.5" customHeight="1" x14ac:dyDescent="0.25">
      <c r="A181" s="22" t="s">
        <v>876</v>
      </c>
      <c r="B181" s="23"/>
      <c r="C181" s="23"/>
      <c r="D181" s="25" t="s">
        <v>24</v>
      </c>
      <c r="E181" s="521" t="s">
        <v>294</v>
      </c>
      <c r="F181" s="521"/>
      <c r="G181" s="70" t="s">
        <v>68</v>
      </c>
      <c r="H181" s="14"/>
      <c r="I181" s="24"/>
      <c r="J181" s="36"/>
      <c r="K181" s="23"/>
    </row>
    <row r="182" spans="1:12" ht="31.5" customHeight="1" x14ac:dyDescent="0.25">
      <c r="A182" s="22" t="s">
        <v>876</v>
      </c>
      <c r="B182" s="23"/>
      <c r="C182" s="23"/>
      <c r="D182" s="25" t="s">
        <v>33</v>
      </c>
      <c r="E182" s="521" t="s">
        <v>295</v>
      </c>
      <c r="F182" s="521"/>
      <c r="G182" s="70" t="s">
        <v>68</v>
      </c>
      <c r="H182" s="14"/>
      <c r="I182" s="24"/>
      <c r="J182" s="36"/>
      <c r="K182" s="23"/>
    </row>
    <row r="183" spans="1:12" ht="17.25" customHeight="1" x14ac:dyDescent="0.25">
      <c r="A183" s="22" t="s">
        <v>876</v>
      </c>
      <c r="B183" s="23"/>
      <c r="C183" s="23"/>
      <c r="D183" s="25" t="s">
        <v>35</v>
      </c>
      <c r="E183" s="521" t="s">
        <v>296</v>
      </c>
      <c r="F183" s="521"/>
      <c r="G183" s="70" t="s">
        <v>68</v>
      </c>
      <c r="H183" s="14"/>
      <c r="I183" s="24"/>
      <c r="J183" s="36"/>
      <c r="K183" s="23"/>
    </row>
    <row r="184" spans="1:12" ht="30.75" customHeight="1" x14ac:dyDescent="0.25">
      <c r="A184" s="22" t="s">
        <v>876</v>
      </c>
      <c r="B184" s="23"/>
      <c r="C184" s="23"/>
      <c r="D184" s="25" t="s">
        <v>37</v>
      </c>
      <c r="E184" s="521" t="s">
        <v>297</v>
      </c>
      <c r="F184" s="521"/>
      <c r="G184" s="70" t="s">
        <v>68</v>
      </c>
      <c r="H184" s="14"/>
      <c r="I184" s="24"/>
      <c r="J184" s="36"/>
      <c r="K184" s="23"/>
    </row>
    <row r="185" spans="1:12" x14ac:dyDescent="0.25">
      <c r="A185" s="22" t="s">
        <v>876</v>
      </c>
      <c r="B185" s="23"/>
      <c r="C185" s="23"/>
      <c r="D185" s="25" t="s">
        <v>39</v>
      </c>
      <c r="E185" s="521" t="s">
        <v>298</v>
      </c>
      <c r="F185" s="521"/>
      <c r="G185" s="70" t="s">
        <v>68</v>
      </c>
      <c r="H185" s="14"/>
      <c r="I185" s="24"/>
      <c r="J185" s="36"/>
      <c r="K185" s="23"/>
    </row>
    <row r="186" spans="1:12" x14ac:dyDescent="0.25">
      <c r="B186" s="23"/>
      <c r="C186" s="23" t="s">
        <v>7</v>
      </c>
      <c r="D186" s="522" t="s">
        <v>299</v>
      </c>
      <c r="E186" s="522"/>
      <c r="F186" s="522"/>
      <c r="G186" s="23"/>
      <c r="H186" s="73"/>
      <c r="I186" s="24"/>
      <c r="J186" s="36"/>
      <c r="K186" s="23"/>
      <c r="L186" s="48" t="s">
        <v>817</v>
      </c>
    </row>
    <row r="187" spans="1:12" x14ac:dyDescent="0.25">
      <c r="B187" s="23"/>
      <c r="C187" s="23"/>
      <c r="D187" s="25" t="s">
        <v>28</v>
      </c>
      <c r="E187" s="25" t="s">
        <v>300</v>
      </c>
      <c r="F187" s="25"/>
      <c r="G187" s="23"/>
      <c r="H187" s="73"/>
      <c r="I187" s="24"/>
      <c r="J187" s="36"/>
      <c r="K187" s="23"/>
      <c r="L187" s="48" t="s">
        <v>819</v>
      </c>
    </row>
    <row r="188" spans="1:12" x14ac:dyDescent="0.25">
      <c r="B188" s="23"/>
      <c r="C188" s="23"/>
      <c r="D188" s="25"/>
      <c r="E188" s="25" t="s">
        <v>301</v>
      </c>
      <c r="F188" s="25"/>
      <c r="G188" s="23"/>
      <c r="H188" s="73"/>
      <c r="I188" s="24"/>
      <c r="J188" s="36"/>
      <c r="K188" s="23"/>
    </row>
    <row r="189" spans="1:12" x14ac:dyDescent="0.25">
      <c r="B189" s="23"/>
      <c r="C189" s="23"/>
      <c r="D189" s="25"/>
      <c r="E189" s="25" t="s">
        <v>302</v>
      </c>
      <c r="F189" s="25" t="s">
        <v>303</v>
      </c>
      <c r="G189" s="70" t="s">
        <v>68</v>
      </c>
      <c r="H189" s="14"/>
      <c r="I189" s="24"/>
      <c r="J189" s="36"/>
      <c r="K189" s="23"/>
    </row>
    <row r="190" spans="1:12" x14ac:dyDescent="0.25">
      <c r="B190" s="23"/>
      <c r="C190" s="23"/>
      <c r="D190" s="25"/>
      <c r="E190" s="25" t="s">
        <v>123</v>
      </c>
      <c r="F190" s="25" t="s">
        <v>304</v>
      </c>
      <c r="G190" s="70" t="s">
        <v>68</v>
      </c>
      <c r="H190" s="14"/>
      <c r="I190" s="24"/>
      <c r="J190" s="36"/>
      <c r="K190" s="23"/>
    </row>
    <row r="191" spans="1:12" x14ac:dyDescent="0.25">
      <c r="B191" s="23"/>
      <c r="C191" s="23"/>
      <c r="D191" s="25"/>
      <c r="E191" s="25" t="s">
        <v>305</v>
      </c>
      <c r="F191" s="25" t="s">
        <v>306</v>
      </c>
      <c r="G191" s="70" t="s">
        <v>68</v>
      </c>
      <c r="H191" s="14"/>
      <c r="I191" s="24"/>
      <c r="J191" s="36"/>
      <c r="K191" s="23"/>
    </row>
    <row r="192" spans="1:12" x14ac:dyDescent="0.25">
      <c r="B192" s="23"/>
      <c r="C192" s="23"/>
      <c r="D192" s="25" t="s">
        <v>21</v>
      </c>
      <c r="E192" s="25" t="s">
        <v>307</v>
      </c>
      <c r="F192" s="25"/>
      <c r="G192" s="23"/>
      <c r="H192" s="73"/>
      <c r="I192" s="24"/>
      <c r="J192" s="36"/>
      <c r="K192" s="23"/>
      <c r="L192" s="48" t="s">
        <v>820</v>
      </c>
    </row>
    <row r="193" spans="2:12" x14ac:dyDescent="0.25">
      <c r="B193" s="23"/>
      <c r="C193" s="23"/>
      <c r="D193" s="25"/>
      <c r="E193" s="25" t="s">
        <v>308</v>
      </c>
      <c r="F193" s="25"/>
      <c r="G193" s="70" t="s">
        <v>68</v>
      </c>
      <c r="H193" s="14"/>
      <c r="I193" s="24"/>
      <c r="J193" s="36"/>
      <c r="K193" s="23"/>
    </row>
    <row r="194" spans="2:12" x14ac:dyDescent="0.25">
      <c r="B194" s="23"/>
      <c r="C194" s="23"/>
      <c r="D194" s="25" t="s">
        <v>22</v>
      </c>
      <c r="E194" s="25" t="s">
        <v>309</v>
      </c>
      <c r="F194" s="25"/>
      <c r="G194" s="23"/>
      <c r="H194" s="73"/>
      <c r="I194" s="24"/>
      <c r="J194" s="36"/>
      <c r="K194" s="23"/>
      <c r="L194" s="48" t="s">
        <v>821</v>
      </c>
    </row>
    <row r="195" spans="2:12" x14ac:dyDescent="0.25">
      <c r="B195" s="23"/>
      <c r="C195" s="23"/>
      <c r="D195" s="25"/>
      <c r="E195" s="25" t="s">
        <v>302</v>
      </c>
      <c r="F195" s="25" t="s">
        <v>310</v>
      </c>
      <c r="G195" s="70" t="s">
        <v>68</v>
      </c>
      <c r="H195" s="14"/>
      <c r="I195" s="24"/>
      <c r="J195" s="36"/>
      <c r="K195" s="23"/>
    </row>
    <row r="196" spans="2:12" x14ac:dyDescent="0.25">
      <c r="B196" s="23"/>
      <c r="C196" s="23"/>
      <c r="D196" s="25"/>
      <c r="E196" s="25" t="s">
        <v>311</v>
      </c>
      <c r="F196" s="25" t="s">
        <v>312</v>
      </c>
      <c r="G196" s="70" t="s">
        <v>68</v>
      </c>
      <c r="H196" s="14"/>
      <c r="I196" s="24"/>
      <c r="J196" s="36"/>
      <c r="K196" s="23"/>
    </row>
    <row r="197" spans="2:12" x14ac:dyDescent="0.25">
      <c r="B197" s="23"/>
      <c r="C197" s="23"/>
      <c r="D197" s="25"/>
      <c r="E197" s="25" t="s">
        <v>305</v>
      </c>
      <c r="F197" s="25" t="s">
        <v>313</v>
      </c>
      <c r="G197" s="70" t="s">
        <v>68</v>
      </c>
      <c r="H197" s="14"/>
      <c r="I197" s="24"/>
      <c r="J197" s="36"/>
      <c r="K197" s="23"/>
    </row>
    <row r="198" spans="2:12" x14ac:dyDescent="0.25">
      <c r="B198" s="23"/>
      <c r="C198" s="23"/>
      <c r="D198" s="25"/>
      <c r="E198" s="25" t="s">
        <v>314</v>
      </c>
      <c r="F198" s="25" t="s">
        <v>315</v>
      </c>
      <c r="G198" s="70" t="s">
        <v>68</v>
      </c>
      <c r="H198" s="14"/>
      <c r="I198" s="24"/>
      <c r="J198" s="36"/>
      <c r="K198" s="23"/>
    </row>
    <row r="199" spans="2:12" ht="15" customHeight="1" x14ac:dyDescent="0.25">
      <c r="B199" s="23"/>
      <c r="C199" s="23"/>
      <c r="D199" s="25"/>
      <c r="E199" s="25" t="s">
        <v>316</v>
      </c>
      <c r="F199" s="25" t="s">
        <v>317</v>
      </c>
      <c r="G199" s="70" t="s">
        <v>68</v>
      </c>
      <c r="H199" s="14"/>
      <c r="I199" s="24"/>
      <c r="J199" s="36"/>
      <c r="K199" s="23"/>
    </row>
    <row r="200" spans="2:12" ht="33" customHeight="1" x14ac:dyDescent="0.25">
      <c r="B200" s="23"/>
      <c r="C200" s="23"/>
      <c r="D200" s="25" t="s">
        <v>24</v>
      </c>
      <c r="E200" s="521" t="s">
        <v>318</v>
      </c>
      <c r="F200" s="521"/>
      <c r="G200" s="23"/>
      <c r="H200" s="73"/>
      <c r="I200" s="24"/>
      <c r="J200" s="36"/>
      <c r="K200" s="23"/>
      <c r="L200" s="48" t="s">
        <v>822</v>
      </c>
    </row>
    <row r="201" spans="2:12" x14ac:dyDescent="0.25">
      <c r="B201" s="23"/>
      <c r="C201" s="23"/>
      <c r="D201" s="25"/>
      <c r="E201" s="24" t="s">
        <v>121</v>
      </c>
      <c r="F201" s="24" t="s">
        <v>319</v>
      </c>
      <c r="G201" s="70" t="s">
        <v>68</v>
      </c>
      <c r="H201" s="14"/>
      <c r="I201" s="24"/>
      <c r="J201" s="36"/>
      <c r="K201" s="23"/>
    </row>
    <row r="202" spans="2:12" ht="30.75" customHeight="1" x14ac:dyDescent="0.25">
      <c r="B202" s="23"/>
      <c r="C202" s="23"/>
      <c r="D202" s="25"/>
      <c r="E202" s="24" t="s">
        <v>123</v>
      </c>
      <c r="F202" s="24" t="s">
        <v>320</v>
      </c>
      <c r="G202" s="70" t="s">
        <v>68</v>
      </c>
      <c r="H202" s="14"/>
      <c r="I202" s="24"/>
      <c r="J202" s="36"/>
      <c r="K202" s="23"/>
    </row>
    <row r="203" spans="2:12" ht="27.75" customHeight="1" x14ac:dyDescent="0.25">
      <c r="B203" s="23"/>
      <c r="C203" s="23"/>
      <c r="D203" s="25"/>
      <c r="E203" s="24" t="s">
        <v>305</v>
      </c>
      <c r="F203" s="24" t="s">
        <v>321</v>
      </c>
      <c r="G203" s="70" t="s">
        <v>68</v>
      </c>
      <c r="H203" s="14"/>
      <c r="I203" s="24"/>
      <c r="J203" s="36"/>
      <c r="K203" s="23"/>
    </row>
    <row r="204" spans="2:12" ht="47.25" customHeight="1" x14ac:dyDescent="0.25">
      <c r="B204" s="23"/>
      <c r="C204" s="23"/>
      <c r="D204" s="25" t="s">
        <v>33</v>
      </c>
      <c r="E204" s="521" t="s">
        <v>920</v>
      </c>
      <c r="F204" s="521"/>
      <c r="G204" s="70"/>
      <c r="H204" s="74"/>
      <c r="I204" s="24"/>
      <c r="J204" s="36"/>
      <c r="K204" s="23"/>
      <c r="L204" s="48" t="s">
        <v>736</v>
      </c>
    </row>
    <row r="205" spans="2:12" ht="33.75" customHeight="1" x14ac:dyDescent="0.25">
      <c r="B205" s="23"/>
      <c r="C205" s="23"/>
      <c r="D205" s="25" t="s">
        <v>35</v>
      </c>
      <c r="E205" s="521" t="s">
        <v>921</v>
      </c>
      <c r="F205" s="521"/>
      <c r="G205" s="70"/>
      <c r="H205" s="74"/>
      <c r="I205" s="24"/>
      <c r="J205" s="36"/>
      <c r="K205" s="23"/>
      <c r="L205" s="48" t="s">
        <v>737</v>
      </c>
    </row>
    <row r="206" spans="2:12" ht="28.5" customHeight="1" x14ac:dyDescent="0.25">
      <c r="B206" s="23"/>
      <c r="C206" s="23"/>
      <c r="D206" s="25" t="s">
        <v>37</v>
      </c>
      <c r="E206" s="521" t="s">
        <v>922</v>
      </c>
      <c r="F206" s="521"/>
      <c r="G206" s="70"/>
      <c r="H206" s="74"/>
      <c r="I206" s="24"/>
      <c r="J206" s="36"/>
      <c r="K206" s="23"/>
      <c r="L206" s="48" t="s">
        <v>738</v>
      </c>
    </row>
    <row r="207" spans="2:12" ht="31.5" customHeight="1" x14ac:dyDescent="0.25">
      <c r="B207" s="23"/>
      <c r="C207" s="23"/>
      <c r="D207" s="25" t="s">
        <v>39</v>
      </c>
      <c r="E207" s="521" t="s">
        <v>923</v>
      </c>
      <c r="F207" s="521"/>
      <c r="G207" s="70"/>
      <c r="H207" s="74"/>
      <c r="I207" s="24"/>
      <c r="J207" s="36"/>
      <c r="K207" s="23"/>
      <c r="L207" s="48" t="s">
        <v>739</v>
      </c>
    </row>
    <row r="208" spans="2:12" ht="30.75" customHeight="1" x14ac:dyDescent="0.25">
      <c r="B208" s="23"/>
      <c r="C208" s="23"/>
      <c r="D208" s="25" t="s">
        <v>41</v>
      </c>
      <c r="E208" s="521" t="s">
        <v>924</v>
      </c>
      <c r="F208" s="521"/>
      <c r="G208" s="70"/>
      <c r="H208" s="74"/>
      <c r="I208" s="24"/>
      <c r="J208" s="36"/>
      <c r="K208" s="23"/>
      <c r="L208" s="48" t="s">
        <v>740</v>
      </c>
    </row>
    <row r="209" spans="2:12" ht="33.75" customHeight="1" x14ac:dyDescent="0.25">
      <c r="B209" s="23"/>
      <c r="C209" s="23"/>
      <c r="D209" s="25" t="s">
        <v>144</v>
      </c>
      <c r="E209" s="521" t="s">
        <v>925</v>
      </c>
      <c r="F209" s="521"/>
      <c r="G209" s="70"/>
      <c r="H209" s="74"/>
      <c r="I209" s="24"/>
      <c r="J209" s="36"/>
      <c r="K209" s="23"/>
      <c r="L209" s="48" t="s">
        <v>741</v>
      </c>
    </row>
    <row r="210" spans="2:12" ht="33.75" customHeight="1" x14ac:dyDescent="0.25">
      <c r="B210" s="23"/>
      <c r="C210" s="23"/>
      <c r="D210" s="25" t="s">
        <v>145</v>
      </c>
      <c r="E210" s="521" t="s">
        <v>926</v>
      </c>
      <c r="F210" s="521"/>
      <c r="G210" s="70"/>
      <c r="H210" s="74"/>
      <c r="I210" s="24"/>
      <c r="J210" s="36"/>
      <c r="K210" s="23"/>
      <c r="L210" s="48" t="s">
        <v>742</v>
      </c>
    </row>
    <row r="211" spans="2:12" ht="33.75" customHeight="1" x14ac:dyDescent="0.25">
      <c r="B211" s="23"/>
      <c r="C211" s="23"/>
      <c r="D211" s="25" t="s">
        <v>150</v>
      </c>
      <c r="E211" s="521" t="s">
        <v>927</v>
      </c>
      <c r="F211" s="521"/>
      <c r="G211" s="70"/>
      <c r="H211" s="74"/>
      <c r="I211" s="24"/>
      <c r="J211" s="36"/>
      <c r="K211" s="23"/>
      <c r="L211" s="48" t="s">
        <v>743</v>
      </c>
    </row>
    <row r="212" spans="2:12" ht="33.75" customHeight="1" x14ac:dyDescent="0.25">
      <c r="B212" s="23"/>
      <c r="C212" s="23"/>
      <c r="D212" s="25" t="s">
        <v>403</v>
      </c>
      <c r="E212" s="521" t="s">
        <v>928</v>
      </c>
      <c r="F212" s="521"/>
      <c r="G212" s="70"/>
      <c r="H212" s="74"/>
      <c r="I212" s="24"/>
      <c r="J212" s="36"/>
      <c r="K212" s="23"/>
      <c r="L212" s="48" t="s">
        <v>744</v>
      </c>
    </row>
    <row r="213" spans="2:12" ht="33.75" customHeight="1" x14ac:dyDescent="0.25">
      <c r="B213" s="23"/>
      <c r="C213" s="23"/>
      <c r="D213" s="25" t="s">
        <v>411</v>
      </c>
      <c r="E213" s="521" t="s">
        <v>929</v>
      </c>
      <c r="F213" s="521"/>
      <c r="G213" s="70"/>
      <c r="H213" s="74"/>
      <c r="I213" s="24"/>
      <c r="J213" s="36"/>
      <c r="K213" s="23"/>
      <c r="L213" s="48" t="s">
        <v>745</v>
      </c>
    </row>
    <row r="214" spans="2:12" x14ac:dyDescent="0.25">
      <c r="B214" s="23"/>
      <c r="C214" s="25" t="s">
        <v>8</v>
      </c>
      <c r="D214" s="25" t="s">
        <v>322</v>
      </c>
      <c r="E214" s="25"/>
      <c r="F214" s="25"/>
      <c r="G214" s="23"/>
      <c r="H214" s="73"/>
      <c r="I214" s="24"/>
      <c r="J214" s="36"/>
      <c r="K214" s="23"/>
      <c r="L214" s="48" t="s">
        <v>823</v>
      </c>
    </row>
    <row r="215" spans="2:12" x14ac:dyDescent="0.25">
      <c r="B215" s="23"/>
      <c r="C215" s="23"/>
      <c r="D215" s="25" t="s">
        <v>28</v>
      </c>
      <c r="E215" s="25" t="s">
        <v>1177</v>
      </c>
      <c r="F215" s="25"/>
      <c r="G215" s="70" t="s">
        <v>68</v>
      </c>
      <c r="H215" s="14"/>
      <c r="I215" s="24"/>
      <c r="J215" s="36"/>
      <c r="K215" s="23"/>
    </row>
    <row r="216" spans="2:12" x14ac:dyDescent="0.25">
      <c r="B216" s="23"/>
      <c r="C216" s="23"/>
      <c r="D216" s="25" t="s">
        <v>21</v>
      </c>
      <c r="E216" s="521" t="s">
        <v>1176</v>
      </c>
      <c r="F216" s="521"/>
      <c r="G216" s="70" t="s">
        <v>68</v>
      </c>
      <c r="H216" s="14"/>
      <c r="I216" s="24"/>
      <c r="J216" s="36"/>
      <c r="K216" s="23"/>
    </row>
    <row r="217" spans="2:12" x14ac:dyDescent="0.25">
      <c r="B217" s="23"/>
      <c r="C217" s="23"/>
      <c r="D217" s="25" t="s">
        <v>22</v>
      </c>
      <c r="E217" s="81" t="s">
        <v>1175</v>
      </c>
      <c r="F217" s="80"/>
      <c r="G217" s="70" t="s">
        <v>68</v>
      </c>
      <c r="H217" s="14"/>
      <c r="I217" s="24"/>
      <c r="J217" s="36"/>
      <c r="K217" s="23"/>
    </row>
    <row r="218" spans="2:12" ht="30.75" customHeight="1" x14ac:dyDescent="0.25">
      <c r="B218" s="23"/>
      <c r="C218" s="23"/>
      <c r="D218" s="25" t="s">
        <v>24</v>
      </c>
      <c r="E218" s="521" t="s">
        <v>1174</v>
      </c>
      <c r="F218" s="521"/>
      <c r="G218" s="70" t="s">
        <v>68</v>
      </c>
      <c r="H218" s="14"/>
      <c r="I218" s="24"/>
      <c r="J218" s="36"/>
      <c r="K218" s="23"/>
    </row>
    <row r="219" spans="2:12" x14ac:dyDescent="0.25">
      <c r="B219" s="23"/>
      <c r="C219" s="25" t="s">
        <v>9</v>
      </c>
      <c r="D219" s="25" t="s">
        <v>323</v>
      </c>
      <c r="E219" s="25"/>
      <c r="F219" s="25"/>
      <c r="G219" s="23"/>
      <c r="H219" s="35"/>
      <c r="I219" s="24"/>
      <c r="J219" s="36"/>
      <c r="K219" s="23"/>
      <c r="L219" s="48" t="s">
        <v>824</v>
      </c>
    </row>
    <row r="220" spans="2:12" x14ac:dyDescent="0.25">
      <c r="B220" s="23"/>
      <c r="C220" s="23"/>
      <c r="D220" s="25" t="s">
        <v>324</v>
      </c>
      <c r="E220" s="25"/>
      <c r="F220" s="25"/>
      <c r="G220" s="23"/>
      <c r="H220" s="35"/>
      <c r="I220" s="24"/>
      <c r="J220" s="36"/>
      <c r="K220" s="23"/>
    </row>
    <row r="221" spans="2:12" x14ac:dyDescent="0.25">
      <c r="B221" s="23"/>
      <c r="C221" s="23"/>
      <c r="D221" s="25" t="s">
        <v>20</v>
      </c>
      <c r="E221" s="25" t="s">
        <v>325</v>
      </c>
      <c r="F221" s="25"/>
      <c r="G221" s="70" t="s">
        <v>68</v>
      </c>
      <c r="H221" s="14"/>
      <c r="I221" s="24"/>
      <c r="J221" s="36"/>
      <c r="K221" s="23"/>
    </row>
    <row r="222" spans="2:12" x14ac:dyDescent="0.25">
      <c r="B222" s="23"/>
      <c r="C222" s="23"/>
      <c r="D222" s="25" t="s">
        <v>21</v>
      </c>
      <c r="E222" s="25" t="s">
        <v>326</v>
      </c>
      <c r="F222" s="25"/>
      <c r="G222" s="70" t="s">
        <v>68</v>
      </c>
      <c r="H222" s="14"/>
      <c r="I222" s="24"/>
      <c r="J222" s="36"/>
      <c r="K222" s="23"/>
    </row>
    <row r="223" spans="2:12" x14ac:dyDescent="0.25">
      <c r="B223" s="23"/>
      <c r="C223" s="23" t="s">
        <v>10</v>
      </c>
      <c r="D223" s="25" t="s">
        <v>327</v>
      </c>
      <c r="E223" s="25"/>
      <c r="F223" s="25"/>
      <c r="G223" s="23"/>
      <c r="H223" s="35"/>
      <c r="I223" s="24"/>
      <c r="J223" s="36"/>
      <c r="K223" s="23"/>
      <c r="L223" s="48" t="s">
        <v>825</v>
      </c>
    </row>
    <row r="224" spans="2:12" x14ac:dyDescent="0.25">
      <c r="B224" s="23"/>
      <c r="C224" s="23"/>
      <c r="D224" s="25" t="s">
        <v>28</v>
      </c>
      <c r="E224" s="25" t="s">
        <v>328</v>
      </c>
      <c r="F224" s="25"/>
      <c r="G224" s="23"/>
      <c r="H224" s="74"/>
      <c r="I224" s="24"/>
      <c r="J224" s="36"/>
      <c r="K224" s="23"/>
      <c r="L224" s="48" t="s">
        <v>826</v>
      </c>
    </row>
    <row r="225" spans="2:12" x14ac:dyDescent="0.25">
      <c r="B225" s="23"/>
      <c r="C225" s="23"/>
      <c r="D225" s="25"/>
      <c r="E225" s="25" t="s">
        <v>302</v>
      </c>
      <c r="F225" s="25" t="s">
        <v>329</v>
      </c>
      <c r="G225" s="70" t="s">
        <v>68</v>
      </c>
      <c r="H225" s="14"/>
      <c r="I225" s="24"/>
      <c r="J225" s="36"/>
      <c r="K225" s="23"/>
    </row>
    <row r="226" spans="2:12" x14ac:dyDescent="0.25">
      <c r="B226" s="23"/>
      <c r="C226" s="23"/>
      <c r="D226" s="25"/>
      <c r="E226" s="25" t="s">
        <v>311</v>
      </c>
      <c r="F226" s="25" t="s">
        <v>330</v>
      </c>
      <c r="G226" s="70" t="s">
        <v>68</v>
      </c>
      <c r="H226" s="14"/>
      <c r="I226" s="24"/>
      <c r="J226" s="36"/>
      <c r="K226" s="23"/>
    </row>
    <row r="227" spans="2:12" x14ac:dyDescent="0.25">
      <c r="B227" s="23"/>
      <c r="C227" s="23"/>
      <c r="D227" s="25"/>
      <c r="E227" s="25" t="s">
        <v>305</v>
      </c>
      <c r="F227" s="25" t="s">
        <v>331</v>
      </c>
      <c r="G227" s="70" t="s">
        <v>68</v>
      </c>
      <c r="H227" s="14"/>
      <c r="I227" s="24"/>
      <c r="J227" s="36"/>
      <c r="K227" s="23"/>
    </row>
    <row r="228" spans="2:12" x14ac:dyDescent="0.25">
      <c r="B228" s="23"/>
      <c r="C228" s="23"/>
      <c r="D228" s="25"/>
      <c r="E228" s="25" t="s">
        <v>314</v>
      </c>
      <c r="F228" s="25" t="s">
        <v>332</v>
      </c>
      <c r="G228" s="70" t="s">
        <v>68</v>
      </c>
      <c r="H228" s="14"/>
      <c r="I228" s="24"/>
      <c r="J228" s="36"/>
      <c r="K228" s="23"/>
    </row>
    <row r="229" spans="2:12" x14ac:dyDescent="0.25">
      <c r="B229" s="23"/>
      <c r="C229" s="23"/>
      <c r="D229" s="25"/>
      <c r="E229" s="25" t="s">
        <v>316</v>
      </c>
      <c r="F229" s="25" t="s">
        <v>333</v>
      </c>
      <c r="G229" s="70" t="s">
        <v>68</v>
      </c>
      <c r="H229" s="14"/>
      <c r="I229" s="24"/>
      <c r="J229" s="36"/>
      <c r="K229" s="23"/>
    </row>
    <row r="230" spans="2:12" x14ac:dyDescent="0.25">
      <c r="B230" s="23"/>
      <c r="C230" s="23"/>
      <c r="D230" s="25" t="s">
        <v>21</v>
      </c>
      <c r="E230" s="25" t="s">
        <v>334</v>
      </c>
      <c r="F230" s="25"/>
      <c r="G230" s="23"/>
      <c r="H230" s="35"/>
      <c r="I230" s="24"/>
      <c r="J230" s="36"/>
      <c r="K230" s="23"/>
      <c r="L230" s="48" t="s">
        <v>827</v>
      </c>
    </row>
    <row r="231" spans="2:12" ht="32.25" customHeight="1" x14ac:dyDescent="0.25">
      <c r="B231" s="23"/>
      <c r="C231" s="23"/>
      <c r="D231" s="25"/>
      <c r="E231" s="24" t="s">
        <v>302</v>
      </c>
      <c r="F231" s="24" t="s">
        <v>335</v>
      </c>
      <c r="G231" s="70" t="s">
        <v>68</v>
      </c>
      <c r="H231" s="14"/>
      <c r="I231" s="24"/>
      <c r="J231" s="36"/>
      <c r="K231" s="23"/>
    </row>
    <row r="232" spans="2:12" x14ac:dyDescent="0.25">
      <c r="B232" s="23"/>
      <c r="C232" s="23"/>
      <c r="D232" s="25"/>
      <c r="E232" s="25" t="s">
        <v>311</v>
      </c>
      <c r="F232" s="25" t="s">
        <v>336</v>
      </c>
      <c r="G232" s="70" t="s">
        <v>68</v>
      </c>
      <c r="H232" s="14"/>
      <c r="I232" s="24"/>
      <c r="J232" s="36"/>
      <c r="K232" s="23"/>
    </row>
    <row r="233" spans="2:12" x14ac:dyDescent="0.25">
      <c r="B233" s="23"/>
      <c r="C233" s="23"/>
      <c r="D233" s="25"/>
      <c r="E233" s="24" t="s">
        <v>305</v>
      </c>
      <c r="F233" s="24" t="s">
        <v>337</v>
      </c>
      <c r="G233" s="70" t="s">
        <v>68</v>
      </c>
      <c r="H233" s="14"/>
      <c r="I233" s="24"/>
      <c r="J233" s="36"/>
      <c r="K233" s="23"/>
    </row>
    <row r="234" spans="2:12" x14ac:dyDescent="0.25">
      <c r="B234" s="23"/>
      <c r="C234" s="23"/>
      <c r="D234" s="25"/>
      <c r="E234" s="25" t="s">
        <v>314</v>
      </c>
      <c r="F234" s="25" t="s">
        <v>338</v>
      </c>
      <c r="G234" s="70" t="s">
        <v>68</v>
      </c>
      <c r="H234" s="14"/>
      <c r="I234" s="24"/>
      <c r="J234" s="36"/>
      <c r="K234" s="23"/>
    </row>
    <row r="235" spans="2:12" x14ac:dyDescent="0.25">
      <c r="B235" s="23"/>
      <c r="C235" s="23"/>
      <c r="D235" s="25" t="s">
        <v>22</v>
      </c>
      <c r="E235" s="25" t="s">
        <v>339</v>
      </c>
      <c r="F235" s="25"/>
      <c r="G235" s="23"/>
      <c r="H235" s="35"/>
      <c r="I235" s="24"/>
      <c r="J235" s="36"/>
      <c r="K235" s="23"/>
      <c r="L235" s="48" t="s">
        <v>828</v>
      </c>
    </row>
    <row r="236" spans="2:12" ht="14.25" customHeight="1" x14ac:dyDescent="0.25">
      <c r="B236" s="23"/>
      <c r="C236" s="23"/>
      <c r="D236" s="25"/>
      <c r="E236" s="24" t="s">
        <v>302</v>
      </c>
      <c r="F236" s="24" t="s">
        <v>340</v>
      </c>
      <c r="G236" s="70" t="s">
        <v>68</v>
      </c>
      <c r="H236" s="14"/>
      <c r="I236" s="24"/>
      <c r="J236" s="36"/>
      <c r="K236" s="23"/>
    </row>
    <row r="237" spans="2:12" x14ac:dyDescent="0.25">
      <c r="B237" s="23"/>
      <c r="C237" s="23"/>
      <c r="D237" s="25"/>
      <c r="E237" s="25" t="s">
        <v>311</v>
      </c>
      <c r="F237" s="25" t="s">
        <v>341</v>
      </c>
      <c r="G237" s="70" t="s">
        <v>68</v>
      </c>
      <c r="H237" s="14"/>
      <c r="I237" s="24"/>
      <c r="J237" s="36"/>
      <c r="K237" s="23"/>
    </row>
    <row r="238" spans="2:12" ht="32.25" customHeight="1" x14ac:dyDescent="0.25">
      <c r="B238" s="23"/>
      <c r="C238" s="23"/>
      <c r="D238" s="25"/>
      <c r="E238" s="24" t="s">
        <v>305</v>
      </c>
      <c r="F238" s="24" t="s">
        <v>342</v>
      </c>
      <c r="G238" s="70" t="s">
        <v>68</v>
      </c>
      <c r="H238" s="14"/>
      <c r="I238" s="24"/>
      <c r="J238" s="36"/>
      <c r="K238" s="23"/>
    </row>
    <row r="239" spans="2:12" x14ac:dyDescent="0.25">
      <c r="B239" s="23"/>
      <c r="C239" s="23"/>
      <c r="D239" s="25"/>
      <c r="E239" s="25" t="s">
        <v>124</v>
      </c>
      <c r="F239" s="25" t="s">
        <v>343</v>
      </c>
      <c r="G239" s="70" t="s">
        <v>68</v>
      </c>
      <c r="H239" s="14"/>
      <c r="I239" s="24"/>
      <c r="J239" s="36"/>
      <c r="K239" s="23"/>
    </row>
    <row r="240" spans="2:12" ht="32.25" customHeight="1" x14ac:dyDescent="0.25">
      <c r="B240" s="23"/>
      <c r="C240" s="23"/>
      <c r="D240" s="25"/>
      <c r="E240" s="24" t="s">
        <v>316</v>
      </c>
      <c r="F240" s="24" t="s">
        <v>344</v>
      </c>
      <c r="G240" s="70" t="s">
        <v>68</v>
      </c>
      <c r="H240" s="14"/>
      <c r="I240" s="24"/>
      <c r="J240" s="36"/>
      <c r="K240" s="23"/>
    </row>
    <row r="241" spans="1:12" x14ac:dyDescent="0.25">
      <c r="B241" s="23"/>
      <c r="C241" s="23"/>
      <c r="D241" s="25"/>
      <c r="E241" s="25" t="s">
        <v>345</v>
      </c>
      <c r="F241" s="25" t="s">
        <v>346</v>
      </c>
      <c r="G241" s="70" t="s">
        <v>68</v>
      </c>
      <c r="H241" s="14"/>
      <c r="I241" s="24"/>
      <c r="J241" s="36"/>
      <c r="K241" s="23"/>
    </row>
    <row r="242" spans="1:12" x14ac:dyDescent="0.25">
      <c r="B242" s="23"/>
      <c r="C242" s="23"/>
      <c r="D242" s="25"/>
      <c r="E242" s="25" t="s">
        <v>347</v>
      </c>
      <c r="F242" s="25" t="s">
        <v>348</v>
      </c>
      <c r="G242" s="70" t="s">
        <v>68</v>
      </c>
      <c r="H242" s="14"/>
      <c r="I242" s="24"/>
      <c r="J242" s="36"/>
      <c r="K242" s="23"/>
    </row>
    <row r="243" spans="1:12" ht="32.25" customHeight="1" x14ac:dyDescent="0.25">
      <c r="B243" s="23"/>
      <c r="C243" s="23"/>
      <c r="D243" s="25"/>
      <c r="E243" s="24" t="s">
        <v>349</v>
      </c>
      <c r="F243" s="24" t="s">
        <v>350</v>
      </c>
      <c r="G243" s="70" t="s">
        <v>68</v>
      </c>
      <c r="H243" s="14"/>
      <c r="I243" s="24"/>
      <c r="J243" s="36"/>
      <c r="K243" s="23"/>
    </row>
    <row r="244" spans="1:12" ht="33.75" customHeight="1" x14ac:dyDescent="0.25">
      <c r="B244" s="23"/>
      <c r="C244" s="23"/>
      <c r="D244" s="25"/>
      <c r="E244" s="24" t="s">
        <v>129</v>
      </c>
      <c r="F244" s="24" t="s">
        <v>351</v>
      </c>
      <c r="G244" s="70" t="s">
        <v>68</v>
      </c>
      <c r="H244" s="14"/>
      <c r="I244" s="24"/>
      <c r="J244" s="36"/>
      <c r="K244" s="23"/>
    </row>
    <row r="245" spans="1:12" x14ac:dyDescent="0.25">
      <c r="B245" s="23"/>
      <c r="C245" s="23" t="s">
        <v>14</v>
      </c>
      <c r="D245" s="25" t="s">
        <v>352</v>
      </c>
      <c r="E245" s="25"/>
      <c r="F245" s="25"/>
      <c r="G245" s="23"/>
      <c r="H245" s="35"/>
      <c r="I245" s="24"/>
      <c r="J245" s="36"/>
      <c r="K245" s="23"/>
      <c r="L245" s="48" t="s">
        <v>829</v>
      </c>
    </row>
    <row r="246" spans="1:12" ht="30.75" customHeight="1" x14ac:dyDescent="0.25">
      <c r="A246" s="22" t="s">
        <v>876</v>
      </c>
      <c r="B246" s="23"/>
      <c r="C246" s="23"/>
      <c r="D246" s="24" t="s">
        <v>28</v>
      </c>
      <c r="E246" s="521" t="s">
        <v>930</v>
      </c>
      <c r="F246" s="521"/>
      <c r="G246" s="70" t="s">
        <v>68</v>
      </c>
      <c r="H246" s="14"/>
      <c r="I246" s="24"/>
      <c r="J246" s="36"/>
      <c r="K246" s="23"/>
    </row>
    <row r="247" spans="1:12" ht="22.5" customHeight="1" x14ac:dyDescent="0.25">
      <c r="B247" s="23"/>
      <c r="C247" s="23"/>
      <c r="D247" s="24" t="s">
        <v>353</v>
      </c>
      <c r="E247" s="521" t="s">
        <v>931</v>
      </c>
      <c r="F247" s="521"/>
      <c r="G247" s="70" t="s">
        <v>68</v>
      </c>
      <c r="H247" s="14"/>
      <c r="I247" s="24"/>
      <c r="J247" s="36"/>
      <c r="K247" s="23"/>
    </row>
    <row r="248" spans="1:12" ht="22.5" customHeight="1" x14ac:dyDescent="0.25">
      <c r="B248" s="23"/>
      <c r="C248" s="23"/>
      <c r="D248" s="45" t="s">
        <v>872</v>
      </c>
      <c r="E248" s="521" t="s">
        <v>932</v>
      </c>
      <c r="F248" s="521"/>
      <c r="G248" s="70" t="s">
        <v>68</v>
      </c>
      <c r="H248" s="14"/>
      <c r="I248" s="24"/>
      <c r="J248" s="36"/>
      <c r="K248" s="23"/>
    </row>
    <row r="249" spans="1:12" ht="32.25" customHeight="1" x14ac:dyDescent="0.25">
      <c r="B249" s="23"/>
      <c r="C249" s="23"/>
      <c r="D249" s="75" t="s">
        <v>24</v>
      </c>
      <c r="E249" s="520" t="s">
        <v>933</v>
      </c>
      <c r="F249" s="521"/>
      <c r="G249" s="70" t="s">
        <v>68</v>
      </c>
      <c r="H249" s="14"/>
      <c r="I249" s="24"/>
      <c r="J249" s="36"/>
      <c r="K249" s="23"/>
    </row>
    <row r="250" spans="1:12" ht="33" customHeight="1" x14ac:dyDescent="0.25">
      <c r="B250" s="23"/>
      <c r="C250" s="23"/>
      <c r="D250" s="75" t="s">
        <v>33</v>
      </c>
      <c r="E250" s="521" t="s">
        <v>934</v>
      </c>
      <c r="F250" s="521"/>
      <c r="G250" s="70" t="s">
        <v>68</v>
      </c>
      <c r="H250" s="14"/>
      <c r="I250" s="24"/>
      <c r="J250" s="36"/>
      <c r="K250" s="23"/>
    </row>
    <row r="251" spans="1:12" ht="32.25" customHeight="1" x14ac:dyDescent="0.25">
      <c r="B251" s="23"/>
      <c r="C251" s="23"/>
      <c r="D251" s="75" t="s">
        <v>35</v>
      </c>
      <c r="E251" s="520" t="s">
        <v>935</v>
      </c>
      <c r="F251" s="521"/>
      <c r="G251" s="70"/>
      <c r="H251" s="74"/>
      <c r="I251" s="24"/>
      <c r="J251" s="36"/>
      <c r="K251" s="23"/>
      <c r="L251" s="48" t="s">
        <v>735</v>
      </c>
    </row>
    <row r="252" spans="1:12" x14ac:dyDescent="0.25">
      <c r="B252" s="23"/>
      <c r="C252" s="23" t="s">
        <v>53</v>
      </c>
      <c r="D252" s="25" t="s">
        <v>357</v>
      </c>
      <c r="E252" s="25"/>
      <c r="F252" s="25"/>
      <c r="G252" s="90"/>
      <c r="H252" s="74"/>
      <c r="I252" s="24"/>
      <c r="J252" s="36"/>
      <c r="K252" s="23"/>
      <c r="L252" s="48" t="s">
        <v>830</v>
      </c>
    </row>
    <row r="253" spans="1:12" ht="33" customHeight="1" x14ac:dyDescent="0.25">
      <c r="A253" s="22" t="s">
        <v>876</v>
      </c>
      <c r="B253" s="23"/>
      <c r="C253" s="23"/>
      <c r="D253" s="521" t="s">
        <v>936</v>
      </c>
      <c r="E253" s="521"/>
      <c r="F253" s="521"/>
      <c r="G253" s="70" t="s">
        <v>68</v>
      </c>
      <c r="H253" s="14"/>
      <c r="I253" s="24"/>
      <c r="J253" s="36"/>
      <c r="K253" s="23"/>
    </row>
    <row r="254" spans="1:12" ht="15" customHeight="1" x14ac:dyDescent="0.25">
      <c r="A254" s="22" t="s">
        <v>876</v>
      </c>
      <c r="B254" s="23"/>
      <c r="C254" s="23" t="s">
        <v>356</v>
      </c>
      <c r="D254" s="25" t="s">
        <v>359</v>
      </c>
      <c r="E254" s="25"/>
      <c r="F254" s="25"/>
      <c r="G254" s="23"/>
      <c r="H254" s="35"/>
      <c r="I254" s="24"/>
      <c r="J254" s="36"/>
      <c r="K254" s="23"/>
      <c r="L254" s="48" t="s">
        <v>831</v>
      </c>
    </row>
    <row r="255" spans="1:12" ht="32.25" customHeight="1" x14ac:dyDescent="0.25">
      <c r="A255" s="22" t="s">
        <v>876</v>
      </c>
      <c r="B255" s="23"/>
      <c r="C255" s="23"/>
      <c r="D255" s="25" t="s">
        <v>28</v>
      </c>
      <c r="E255" s="521" t="s">
        <v>937</v>
      </c>
      <c r="F255" s="521"/>
      <c r="G255" s="70" t="s">
        <v>68</v>
      </c>
      <c r="H255" s="14"/>
      <c r="I255" s="24"/>
      <c r="J255" s="36"/>
      <c r="K255" s="23"/>
    </row>
    <row r="256" spans="1:12" x14ac:dyDescent="0.25">
      <c r="A256" s="22" t="s">
        <v>876</v>
      </c>
      <c r="B256" s="23"/>
      <c r="C256" s="23"/>
      <c r="D256" s="25" t="s">
        <v>21</v>
      </c>
      <c r="E256" s="25" t="s">
        <v>938</v>
      </c>
      <c r="F256" s="25"/>
      <c r="G256" s="70" t="s">
        <v>68</v>
      </c>
      <c r="H256" s="14"/>
      <c r="I256" s="24"/>
      <c r="J256" s="36"/>
      <c r="K256" s="23"/>
    </row>
    <row r="257" spans="1:12" x14ac:dyDescent="0.25">
      <c r="A257" s="22" t="s">
        <v>876</v>
      </c>
      <c r="B257" s="23"/>
      <c r="C257" s="23"/>
      <c r="D257" s="25" t="s">
        <v>22</v>
      </c>
      <c r="E257" s="25" t="s">
        <v>939</v>
      </c>
      <c r="F257" s="25"/>
      <c r="G257" s="70" t="s">
        <v>68</v>
      </c>
      <c r="H257" s="14"/>
      <c r="I257" s="24"/>
      <c r="J257" s="36"/>
      <c r="K257" s="23"/>
    </row>
    <row r="258" spans="1:12" x14ac:dyDescent="0.25">
      <c r="A258" s="22" t="s">
        <v>876</v>
      </c>
      <c r="B258" s="23"/>
      <c r="C258" s="23"/>
      <c r="D258" s="25" t="s">
        <v>24</v>
      </c>
      <c r="E258" s="25" t="s">
        <v>940</v>
      </c>
      <c r="F258" s="25"/>
      <c r="G258" s="70" t="s">
        <v>68</v>
      </c>
      <c r="H258" s="14"/>
      <c r="I258" s="24"/>
      <c r="J258" s="36"/>
      <c r="K258" s="23"/>
    </row>
    <row r="259" spans="1:12" x14ac:dyDescent="0.25">
      <c r="A259" s="22" t="s">
        <v>876</v>
      </c>
      <c r="B259" s="23"/>
      <c r="C259" s="23"/>
      <c r="D259" s="25" t="s">
        <v>33</v>
      </c>
      <c r="E259" s="25" t="s">
        <v>363</v>
      </c>
      <c r="F259" s="25"/>
      <c r="G259" s="23"/>
      <c r="H259" s="35"/>
      <c r="I259" s="24"/>
      <c r="J259" s="36"/>
      <c r="K259" s="23"/>
    </row>
    <row r="260" spans="1:12" ht="27.75" customHeight="1" x14ac:dyDescent="0.25">
      <c r="A260" s="22" t="s">
        <v>876</v>
      </c>
      <c r="B260" s="23"/>
      <c r="C260" s="23"/>
      <c r="D260" s="25"/>
      <c r="E260" s="25" t="s">
        <v>302</v>
      </c>
      <c r="F260" s="24" t="s">
        <v>941</v>
      </c>
      <c r="G260" s="70" t="s">
        <v>68</v>
      </c>
      <c r="H260" s="14"/>
      <c r="I260" s="24"/>
      <c r="J260" s="36"/>
      <c r="K260" s="23"/>
    </row>
    <row r="261" spans="1:12" ht="30" x14ac:dyDescent="0.25">
      <c r="A261" s="22" t="s">
        <v>876</v>
      </c>
      <c r="B261" s="23"/>
      <c r="C261" s="23"/>
      <c r="D261" s="25"/>
      <c r="E261" s="25" t="s">
        <v>123</v>
      </c>
      <c r="F261" s="24" t="s">
        <v>942</v>
      </c>
      <c r="G261" s="70" t="s">
        <v>68</v>
      </c>
      <c r="H261" s="14"/>
      <c r="I261" s="24"/>
      <c r="J261" s="36"/>
      <c r="K261" s="23"/>
    </row>
    <row r="262" spans="1:12" x14ac:dyDescent="0.25">
      <c r="B262" s="23"/>
      <c r="C262" s="23"/>
      <c r="D262" s="25"/>
      <c r="E262" s="25"/>
      <c r="F262" s="51" t="s">
        <v>44</v>
      </c>
      <c r="G262" s="23"/>
      <c r="H262" s="35"/>
      <c r="I262" s="24"/>
      <c r="J262" s="36"/>
      <c r="K262" s="23"/>
    </row>
    <row r="263" spans="1:12" x14ac:dyDescent="0.25">
      <c r="B263" s="44" t="s">
        <v>364</v>
      </c>
      <c r="C263" s="23"/>
      <c r="D263" s="25"/>
      <c r="E263" s="25"/>
      <c r="F263" s="25"/>
      <c r="G263" s="23"/>
      <c r="H263" s="35"/>
      <c r="I263" s="24"/>
      <c r="J263" s="36"/>
      <c r="K263" s="23"/>
      <c r="L263" s="48" t="s">
        <v>746</v>
      </c>
    </row>
    <row r="264" spans="1:12" x14ac:dyDescent="0.25">
      <c r="B264" s="23"/>
      <c r="C264" s="23" t="s">
        <v>6</v>
      </c>
      <c r="D264" s="25" t="s">
        <v>365</v>
      </c>
      <c r="E264" s="25"/>
      <c r="F264" s="25"/>
      <c r="G264" s="23"/>
      <c r="H264" s="35"/>
      <c r="I264" s="24"/>
      <c r="J264" s="36"/>
      <c r="K264" s="23"/>
      <c r="L264" s="48" t="s">
        <v>747</v>
      </c>
    </row>
    <row r="265" spans="1:12" x14ac:dyDescent="0.25">
      <c r="B265" s="23"/>
      <c r="C265" s="23"/>
      <c r="D265" s="25" t="s">
        <v>20</v>
      </c>
      <c r="E265" s="25" t="s">
        <v>546</v>
      </c>
      <c r="F265" s="25"/>
      <c r="G265" s="70" t="s">
        <v>68</v>
      </c>
      <c r="H265" s="14"/>
      <c r="I265" s="24"/>
      <c r="J265" s="36"/>
      <c r="K265" s="23"/>
    </row>
    <row r="266" spans="1:12" x14ac:dyDescent="0.25">
      <c r="B266" s="23"/>
      <c r="C266" s="23"/>
      <c r="D266" s="25" t="s">
        <v>21</v>
      </c>
      <c r="E266" s="25" t="s">
        <v>366</v>
      </c>
      <c r="F266" s="25"/>
      <c r="G266" s="70" t="s">
        <v>68</v>
      </c>
      <c r="H266" s="14"/>
      <c r="I266" s="24"/>
      <c r="J266" s="36"/>
      <c r="K266" s="23"/>
    </row>
    <row r="267" spans="1:12" ht="47.25" customHeight="1" x14ac:dyDescent="0.25">
      <c r="B267" s="23"/>
      <c r="C267" s="23"/>
      <c r="D267" s="81" t="s">
        <v>22</v>
      </c>
      <c r="E267" s="521" t="s">
        <v>943</v>
      </c>
      <c r="F267" s="521"/>
      <c r="G267" s="70" t="s">
        <v>68</v>
      </c>
      <c r="H267" s="14"/>
      <c r="I267" s="24"/>
      <c r="J267" s="36"/>
      <c r="K267" s="23"/>
    </row>
    <row r="268" spans="1:12" ht="45.75" customHeight="1" x14ac:dyDescent="0.25">
      <c r="B268" s="23"/>
      <c r="C268" s="23"/>
      <c r="D268" s="25" t="s">
        <v>24</v>
      </c>
      <c r="E268" s="521" t="s">
        <v>944</v>
      </c>
      <c r="F268" s="521"/>
      <c r="G268" s="70" t="s">
        <v>68</v>
      </c>
      <c r="H268" s="14"/>
      <c r="I268" s="24"/>
      <c r="J268" s="36"/>
      <c r="K268" s="23"/>
    </row>
    <row r="269" spans="1:12" x14ac:dyDescent="0.25">
      <c r="B269" s="23"/>
      <c r="C269" s="23"/>
      <c r="D269" s="76" t="s">
        <v>33</v>
      </c>
      <c r="E269" s="76" t="s">
        <v>1178</v>
      </c>
      <c r="F269" s="76"/>
      <c r="G269" s="70" t="s">
        <v>68</v>
      </c>
      <c r="H269" s="14"/>
      <c r="I269" s="24"/>
      <c r="J269" s="36"/>
      <c r="K269" s="23"/>
    </row>
    <row r="270" spans="1:12" x14ac:dyDescent="0.25">
      <c r="B270" s="23"/>
      <c r="C270" s="23"/>
      <c r="D270" s="76" t="s">
        <v>35</v>
      </c>
      <c r="E270" s="76" t="s">
        <v>1179</v>
      </c>
      <c r="F270" s="76"/>
      <c r="G270" s="70" t="s">
        <v>68</v>
      </c>
      <c r="H270" s="14"/>
      <c r="I270" s="24"/>
      <c r="J270" s="36"/>
      <c r="K270" s="23"/>
    </row>
    <row r="271" spans="1:12" x14ac:dyDescent="0.25">
      <c r="B271" s="23"/>
      <c r="C271" s="23"/>
      <c r="D271" s="76" t="s">
        <v>37</v>
      </c>
      <c r="E271" s="76" t="s">
        <v>1180</v>
      </c>
      <c r="F271" s="76"/>
      <c r="G271" s="70" t="s">
        <v>68</v>
      </c>
      <c r="H271" s="14"/>
      <c r="I271" s="24"/>
      <c r="J271" s="36"/>
      <c r="K271" s="23"/>
    </row>
    <row r="272" spans="1:12" x14ac:dyDescent="0.25">
      <c r="B272" s="23"/>
      <c r="C272" s="23"/>
      <c r="D272" s="76" t="s">
        <v>39</v>
      </c>
      <c r="E272" s="76" t="s">
        <v>1181</v>
      </c>
      <c r="F272" s="76"/>
      <c r="G272" s="70" t="s">
        <v>68</v>
      </c>
      <c r="H272" s="14"/>
      <c r="I272" s="24"/>
      <c r="J272" s="36"/>
      <c r="K272" s="23"/>
    </row>
    <row r="273" spans="2:12" ht="12.75" customHeight="1" x14ac:dyDescent="0.25">
      <c r="B273" s="23"/>
      <c r="C273" s="23"/>
      <c r="D273" s="25" t="s">
        <v>41</v>
      </c>
      <c r="E273" s="521" t="s">
        <v>373</v>
      </c>
      <c r="F273" s="521"/>
      <c r="G273" s="23"/>
      <c r="H273" s="35"/>
      <c r="I273" s="24"/>
      <c r="J273" s="36"/>
      <c r="K273" s="23"/>
    </row>
    <row r="274" spans="2:12" x14ac:dyDescent="0.25">
      <c r="B274" s="23"/>
      <c r="C274" s="23"/>
      <c r="D274" s="25"/>
      <c r="E274" s="25" t="s">
        <v>121</v>
      </c>
      <c r="F274" s="25" t="s">
        <v>374</v>
      </c>
      <c r="G274" s="70" t="s">
        <v>68</v>
      </c>
      <c r="H274" s="14"/>
      <c r="I274" s="24"/>
      <c r="J274" s="36"/>
      <c r="K274" s="23"/>
    </row>
    <row r="275" spans="2:12" ht="30" x14ac:dyDescent="0.25">
      <c r="B275" s="23"/>
      <c r="C275" s="23"/>
      <c r="D275" s="25"/>
      <c r="E275" s="25" t="s">
        <v>123</v>
      </c>
      <c r="F275" s="24" t="s">
        <v>375</v>
      </c>
      <c r="G275" s="70" t="s">
        <v>68</v>
      </c>
      <c r="H275" s="14"/>
      <c r="I275" s="24"/>
      <c r="J275" s="36"/>
      <c r="K275" s="23"/>
    </row>
    <row r="276" spans="2:12" x14ac:dyDescent="0.25">
      <c r="B276" s="23"/>
      <c r="C276" s="23" t="s">
        <v>376</v>
      </c>
      <c r="D276" s="25" t="s">
        <v>377</v>
      </c>
      <c r="E276" s="25"/>
      <c r="F276" s="25"/>
      <c r="G276" s="23"/>
      <c r="H276" s="35"/>
      <c r="I276" s="24"/>
      <c r="J276" s="36"/>
      <c r="K276" s="23"/>
    </row>
    <row r="277" spans="2:12" x14ac:dyDescent="0.25">
      <c r="B277" s="23"/>
      <c r="C277" s="23"/>
      <c r="D277" s="25" t="s">
        <v>28</v>
      </c>
      <c r="E277" s="25" t="s">
        <v>378</v>
      </c>
      <c r="F277" s="25"/>
      <c r="G277" s="23"/>
      <c r="H277" s="35"/>
      <c r="I277" s="24"/>
      <c r="J277" s="36"/>
      <c r="K277" s="23"/>
      <c r="L277" s="48" t="s">
        <v>749</v>
      </c>
    </row>
    <row r="278" spans="2:12" ht="75" x14ac:dyDescent="0.25">
      <c r="B278" s="23"/>
      <c r="C278" s="23"/>
      <c r="D278" s="25"/>
      <c r="E278" s="25" t="s">
        <v>121</v>
      </c>
      <c r="F278" s="25" t="s">
        <v>594</v>
      </c>
      <c r="G278" s="70" t="s">
        <v>68</v>
      </c>
      <c r="H278" s="14"/>
      <c r="I278" s="24" t="s">
        <v>544</v>
      </c>
      <c r="J278" s="36"/>
      <c r="K278" s="23"/>
    </row>
    <row r="279" spans="2:12" x14ac:dyDescent="0.25">
      <c r="B279" s="23"/>
      <c r="C279" s="23"/>
      <c r="D279" s="25"/>
      <c r="E279" s="25"/>
      <c r="F279" s="25" t="s">
        <v>560</v>
      </c>
      <c r="G279" s="70" t="s">
        <v>68</v>
      </c>
      <c r="H279" s="14"/>
      <c r="I279" s="24"/>
      <c r="J279" s="36"/>
      <c r="K279" s="23"/>
    </row>
    <row r="280" spans="2:12" x14ac:dyDescent="0.25">
      <c r="B280" s="23"/>
      <c r="C280" s="23"/>
      <c r="D280" s="25"/>
      <c r="E280" s="25" t="s">
        <v>123</v>
      </c>
      <c r="F280" s="25" t="s">
        <v>379</v>
      </c>
      <c r="G280" s="70" t="s">
        <v>68</v>
      </c>
      <c r="H280" s="14"/>
      <c r="I280" s="24"/>
      <c r="J280" s="36"/>
      <c r="K280" s="23"/>
    </row>
    <row r="281" spans="2:12" ht="75" x14ac:dyDescent="0.25">
      <c r="B281" s="23"/>
      <c r="C281" s="23"/>
      <c r="D281" s="25"/>
      <c r="E281" s="25" t="s">
        <v>125</v>
      </c>
      <c r="F281" s="25" t="s">
        <v>380</v>
      </c>
      <c r="G281" s="70" t="s">
        <v>68</v>
      </c>
      <c r="H281" s="14"/>
      <c r="I281" s="24" t="s">
        <v>545</v>
      </c>
      <c r="J281" s="36"/>
      <c r="K281" s="23"/>
    </row>
    <row r="282" spans="2:12" x14ac:dyDescent="0.25">
      <c r="B282" s="23"/>
      <c r="C282" s="23"/>
      <c r="D282" s="25"/>
      <c r="E282" s="25" t="s">
        <v>124</v>
      </c>
      <c r="F282" s="25" t="s">
        <v>592</v>
      </c>
      <c r="G282" s="70" t="s">
        <v>68</v>
      </c>
      <c r="H282" s="14"/>
      <c r="I282" s="24"/>
      <c r="J282" s="36"/>
      <c r="K282" s="23"/>
    </row>
    <row r="283" spans="2:12" x14ac:dyDescent="0.25">
      <c r="B283" s="23"/>
      <c r="C283" s="23"/>
      <c r="D283" s="25"/>
      <c r="E283" s="25"/>
      <c r="F283" s="25" t="s">
        <v>593</v>
      </c>
      <c r="G283" s="70" t="s">
        <v>68</v>
      </c>
      <c r="H283" s="14"/>
      <c r="I283" s="24"/>
      <c r="J283" s="36"/>
      <c r="K283" s="23"/>
    </row>
    <row r="284" spans="2:12" x14ac:dyDescent="0.25">
      <c r="B284" s="23"/>
      <c r="C284" s="23"/>
      <c r="D284" s="25"/>
      <c r="E284" s="25" t="s">
        <v>122</v>
      </c>
      <c r="F284" s="25" t="s">
        <v>561</v>
      </c>
      <c r="G284" s="70" t="s">
        <v>68</v>
      </c>
      <c r="H284" s="14"/>
      <c r="I284" s="24"/>
      <c r="J284" s="36"/>
      <c r="K284" s="23"/>
    </row>
    <row r="285" spans="2:12" x14ac:dyDescent="0.25">
      <c r="B285" s="23"/>
      <c r="C285" s="23"/>
      <c r="D285" s="25"/>
      <c r="E285" s="25"/>
      <c r="F285" s="25" t="s">
        <v>562</v>
      </c>
      <c r="G285" s="70" t="s">
        <v>68</v>
      </c>
      <c r="H285" s="14"/>
      <c r="I285" s="24"/>
      <c r="J285" s="36"/>
      <c r="K285" s="23"/>
    </row>
    <row r="286" spans="2:12" x14ac:dyDescent="0.25">
      <c r="B286" s="23"/>
      <c r="C286" s="23"/>
      <c r="D286" s="25"/>
      <c r="E286" s="25" t="s">
        <v>126</v>
      </c>
      <c r="F286" s="25" t="s">
        <v>563</v>
      </c>
      <c r="G286" s="70" t="s">
        <v>68</v>
      </c>
      <c r="H286" s="14"/>
      <c r="I286" s="24"/>
      <c r="J286" s="36"/>
      <c r="K286" s="23"/>
    </row>
    <row r="287" spans="2:12" x14ac:dyDescent="0.25">
      <c r="B287" s="23"/>
      <c r="C287" s="23"/>
      <c r="D287" s="25"/>
      <c r="E287" s="25"/>
      <c r="F287" s="25" t="s">
        <v>564</v>
      </c>
      <c r="G287" s="70" t="s">
        <v>68</v>
      </c>
      <c r="H287" s="14"/>
      <c r="I287" s="24"/>
      <c r="J287" s="36"/>
      <c r="K287" s="23"/>
    </row>
    <row r="288" spans="2:12" x14ac:dyDescent="0.25">
      <c r="B288" s="23"/>
      <c r="C288" s="23"/>
      <c r="D288" s="25" t="s">
        <v>21</v>
      </c>
      <c r="E288" s="25" t="s">
        <v>667</v>
      </c>
      <c r="F288" s="25"/>
      <c r="G288" s="70" t="s">
        <v>68</v>
      </c>
      <c r="H288" s="77"/>
      <c r="I288" s="24"/>
      <c r="J288" s="36"/>
      <c r="K288" s="23"/>
      <c r="L288" s="48" t="s">
        <v>748</v>
      </c>
    </row>
    <row r="289" spans="2:12" x14ac:dyDescent="0.25">
      <c r="B289" s="23"/>
      <c r="C289" s="23"/>
      <c r="D289" s="25" t="s">
        <v>22</v>
      </c>
      <c r="E289" s="25" t="s">
        <v>668</v>
      </c>
      <c r="F289" s="25"/>
      <c r="G289" s="70" t="s">
        <v>68</v>
      </c>
      <c r="H289" s="77"/>
      <c r="I289" s="24"/>
      <c r="J289" s="36"/>
      <c r="K289" s="23"/>
      <c r="L289" s="48" t="s">
        <v>748</v>
      </c>
    </row>
    <row r="290" spans="2:12" x14ac:dyDescent="0.25">
      <c r="B290" s="23"/>
      <c r="C290" s="23"/>
      <c r="D290" s="25" t="s">
        <v>24</v>
      </c>
      <c r="E290" s="25" t="s">
        <v>591</v>
      </c>
      <c r="F290" s="25"/>
      <c r="G290" s="70" t="s">
        <v>68</v>
      </c>
      <c r="H290" s="77"/>
      <c r="I290" s="24"/>
      <c r="J290" s="23" t="s">
        <v>635</v>
      </c>
      <c r="K290" s="23"/>
      <c r="L290" s="48" t="s">
        <v>750</v>
      </c>
    </row>
    <row r="291" spans="2:12" x14ac:dyDescent="0.25">
      <c r="B291" s="23"/>
      <c r="C291" s="23"/>
      <c r="D291" s="25" t="s">
        <v>33</v>
      </c>
      <c r="E291" s="25" t="s">
        <v>386</v>
      </c>
      <c r="F291" s="25"/>
      <c r="G291" s="70"/>
      <c r="H291" s="78"/>
      <c r="I291" s="24"/>
      <c r="J291" s="36"/>
      <c r="K291" s="23"/>
      <c r="L291" s="48" t="s">
        <v>751</v>
      </c>
    </row>
    <row r="292" spans="2:12" x14ac:dyDescent="0.25">
      <c r="B292" s="23"/>
      <c r="C292" s="23"/>
      <c r="D292" s="25"/>
      <c r="E292" s="25" t="s">
        <v>121</v>
      </c>
      <c r="F292" s="25" t="s">
        <v>1182</v>
      </c>
      <c r="G292" s="70" t="s">
        <v>68</v>
      </c>
      <c r="H292" s="77"/>
      <c r="I292" s="24"/>
      <c r="J292" s="36"/>
      <c r="K292" s="23"/>
    </row>
    <row r="293" spans="2:12" x14ac:dyDescent="0.25">
      <c r="B293" s="23"/>
      <c r="C293" s="23"/>
      <c r="D293" s="25"/>
      <c r="E293" s="25" t="s">
        <v>123</v>
      </c>
      <c r="F293" s="25" t="s">
        <v>1183</v>
      </c>
      <c r="G293" s="70" t="s">
        <v>68</v>
      </c>
      <c r="H293" s="77"/>
      <c r="I293" s="24"/>
      <c r="J293" s="36"/>
      <c r="K293" s="23"/>
    </row>
    <row r="294" spans="2:12" x14ac:dyDescent="0.25">
      <c r="B294" s="23"/>
      <c r="C294" s="23"/>
      <c r="D294" s="25"/>
      <c r="E294" s="25" t="s">
        <v>125</v>
      </c>
      <c r="F294" s="25" t="s">
        <v>1184</v>
      </c>
      <c r="G294" s="70" t="s">
        <v>68</v>
      </c>
      <c r="H294" s="77"/>
      <c r="I294" s="24"/>
      <c r="J294" s="36"/>
      <c r="K294" s="23"/>
    </row>
    <row r="295" spans="2:12" ht="17.25" customHeight="1" x14ac:dyDescent="0.25">
      <c r="B295" s="23"/>
      <c r="C295" s="23"/>
      <c r="D295" s="25" t="s">
        <v>35</v>
      </c>
      <c r="E295" s="521" t="s">
        <v>387</v>
      </c>
      <c r="F295" s="521"/>
      <c r="G295" s="70" t="s">
        <v>68</v>
      </c>
      <c r="H295" s="14"/>
      <c r="I295" s="24"/>
      <c r="J295" s="36"/>
      <c r="K295" s="23"/>
      <c r="L295" s="48" t="s">
        <v>752</v>
      </c>
    </row>
    <row r="296" spans="2:12" ht="14.25" customHeight="1" x14ac:dyDescent="0.25">
      <c r="B296" s="23"/>
      <c r="C296" s="23"/>
      <c r="D296" s="25" t="s">
        <v>37</v>
      </c>
      <c r="E296" s="521" t="s">
        <v>388</v>
      </c>
      <c r="F296" s="521"/>
      <c r="G296" s="70" t="s">
        <v>68</v>
      </c>
      <c r="H296" s="14"/>
      <c r="I296" s="24"/>
      <c r="J296" s="36"/>
      <c r="K296" s="23"/>
      <c r="L296" s="48" t="s">
        <v>752</v>
      </c>
    </row>
    <row r="297" spans="2:12" x14ac:dyDescent="0.25">
      <c r="B297" s="23"/>
      <c r="C297" s="23"/>
      <c r="D297" s="25" t="s">
        <v>39</v>
      </c>
      <c r="E297" s="25" t="s">
        <v>389</v>
      </c>
      <c r="F297" s="25"/>
      <c r="G297" s="70"/>
      <c r="H297" s="74"/>
      <c r="I297" s="24"/>
      <c r="J297" s="36"/>
      <c r="K297" s="23"/>
      <c r="L297" s="48" t="s">
        <v>753</v>
      </c>
    </row>
    <row r="298" spans="2:12" x14ac:dyDescent="0.25">
      <c r="B298" s="23"/>
      <c r="C298" s="23"/>
      <c r="D298" s="25"/>
      <c r="E298" s="25" t="s">
        <v>121</v>
      </c>
      <c r="F298" s="25" t="s">
        <v>1185</v>
      </c>
      <c r="G298" s="70" t="s">
        <v>68</v>
      </c>
      <c r="H298" s="14"/>
      <c r="I298" s="24"/>
      <c r="J298" s="36"/>
      <c r="K298" s="23"/>
    </row>
    <row r="299" spans="2:12" x14ac:dyDescent="0.25">
      <c r="B299" s="23"/>
      <c r="C299" s="23"/>
      <c r="D299" s="25"/>
      <c r="E299" s="25" t="s">
        <v>123</v>
      </c>
      <c r="F299" s="25" t="s">
        <v>1186</v>
      </c>
      <c r="G299" s="70" t="s">
        <v>68</v>
      </c>
      <c r="H299" s="14"/>
      <c r="I299" s="24"/>
      <c r="J299" s="36"/>
      <c r="K299" s="23"/>
    </row>
    <row r="300" spans="2:12" x14ac:dyDescent="0.25">
      <c r="B300" s="23"/>
      <c r="C300" s="23"/>
      <c r="D300" s="25"/>
      <c r="E300" s="25" t="s">
        <v>125</v>
      </c>
      <c r="F300" s="25" t="s">
        <v>1187</v>
      </c>
      <c r="G300" s="70" t="s">
        <v>68</v>
      </c>
      <c r="H300" s="14"/>
      <c r="I300" s="24"/>
      <c r="J300" s="36"/>
      <c r="K300" s="23"/>
    </row>
    <row r="301" spans="2:12" x14ac:dyDescent="0.25">
      <c r="B301" s="23"/>
      <c r="C301" s="23"/>
      <c r="D301" s="25"/>
      <c r="E301" s="25" t="s">
        <v>124</v>
      </c>
      <c r="F301" s="25" t="s">
        <v>392</v>
      </c>
      <c r="G301" s="70" t="s">
        <v>68</v>
      </c>
      <c r="H301" s="14"/>
      <c r="I301" s="24"/>
      <c r="J301" s="36"/>
      <c r="K301" s="23"/>
    </row>
    <row r="302" spans="2:12" x14ac:dyDescent="0.25">
      <c r="B302" s="23"/>
      <c r="C302" s="23"/>
      <c r="D302" s="25" t="s">
        <v>41</v>
      </c>
      <c r="E302" s="25" t="s">
        <v>393</v>
      </c>
      <c r="F302" s="25"/>
      <c r="G302" s="23"/>
      <c r="H302" s="35"/>
      <c r="I302" s="24"/>
      <c r="J302" s="36"/>
      <c r="K302" s="23"/>
      <c r="L302" s="48" t="s">
        <v>754</v>
      </c>
    </row>
    <row r="303" spans="2:12" ht="30" x14ac:dyDescent="0.25">
      <c r="B303" s="23"/>
      <c r="C303" s="23"/>
      <c r="D303" s="25"/>
      <c r="E303" s="25" t="s">
        <v>121</v>
      </c>
      <c r="F303" s="80" t="s">
        <v>394</v>
      </c>
      <c r="G303" s="70" t="s">
        <v>68</v>
      </c>
      <c r="H303" s="5"/>
      <c r="I303" s="24"/>
      <c r="J303" s="36"/>
      <c r="K303" s="23"/>
    </row>
    <row r="304" spans="2:12" ht="30" x14ac:dyDescent="0.25">
      <c r="B304" s="23"/>
      <c r="C304" s="23"/>
      <c r="D304" s="25"/>
      <c r="E304" s="25" t="s">
        <v>123</v>
      </c>
      <c r="F304" s="24" t="s">
        <v>395</v>
      </c>
      <c r="G304" s="70" t="s">
        <v>68</v>
      </c>
      <c r="H304" s="14"/>
      <c r="I304" s="24"/>
      <c r="J304" s="36"/>
      <c r="K304" s="23"/>
    </row>
    <row r="305" spans="1:12" ht="30" x14ac:dyDescent="0.25">
      <c r="B305" s="23"/>
      <c r="C305" s="23"/>
      <c r="D305" s="25"/>
      <c r="E305" s="25" t="s">
        <v>125</v>
      </c>
      <c r="F305" s="80" t="s">
        <v>396</v>
      </c>
      <c r="G305" s="70"/>
      <c r="H305" s="14"/>
      <c r="I305" s="24"/>
      <c r="J305" s="36"/>
      <c r="K305" s="23"/>
    </row>
    <row r="306" spans="1:12" ht="32.25" customHeight="1" x14ac:dyDescent="0.25">
      <c r="B306" s="23"/>
      <c r="C306" s="23"/>
      <c r="D306" s="25"/>
      <c r="E306" s="25" t="s">
        <v>124</v>
      </c>
      <c r="F306" s="80" t="s">
        <v>945</v>
      </c>
      <c r="G306" s="70"/>
      <c r="H306" s="14"/>
      <c r="I306" s="24"/>
      <c r="J306" s="36"/>
      <c r="K306" s="23"/>
    </row>
    <row r="307" spans="1:12" x14ac:dyDescent="0.25">
      <c r="B307" s="23"/>
      <c r="C307" s="23"/>
      <c r="D307" s="25"/>
      <c r="E307" s="25" t="s">
        <v>122</v>
      </c>
      <c r="F307" s="80" t="s">
        <v>946</v>
      </c>
      <c r="G307" s="70"/>
      <c r="H307" s="14"/>
      <c r="I307" s="24"/>
      <c r="J307" s="36"/>
      <c r="K307" s="23"/>
    </row>
    <row r="308" spans="1:12" x14ac:dyDescent="0.25">
      <c r="B308" s="23"/>
      <c r="C308" s="23"/>
      <c r="D308" s="25" t="s">
        <v>144</v>
      </c>
      <c r="E308" s="25" t="s">
        <v>397</v>
      </c>
      <c r="F308" s="25"/>
      <c r="G308" s="23"/>
      <c r="H308" s="35"/>
      <c r="I308" s="24"/>
      <c r="J308" s="36"/>
      <c r="K308" s="23"/>
      <c r="L308" s="48" t="s">
        <v>755</v>
      </c>
    </row>
    <row r="309" spans="1:12" x14ac:dyDescent="0.25">
      <c r="B309" s="23"/>
      <c r="C309" s="23"/>
      <c r="D309" s="25"/>
      <c r="E309" s="25" t="s">
        <v>121</v>
      </c>
      <c r="F309" s="25" t="s">
        <v>398</v>
      </c>
      <c r="G309" s="70" t="s">
        <v>68</v>
      </c>
      <c r="H309" s="14"/>
      <c r="I309" s="24"/>
      <c r="J309" s="36"/>
      <c r="K309" s="23"/>
    </row>
    <row r="310" spans="1:12" ht="30" x14ac:dyDescent="0.25">
      <c r="B310" s="23"/>
      <c r="C310" s="23"/>
      <c r="D310" s="25"/>
      <c r="E310" s="25" t="s">
        <v>123</v>
      </c>
      <c r="F310" s="24" t="s">
        <v>399</v>
      </c>
      <c r="G310" s="70" t="s">
        <v>68</v>
      </c>
      <c r="H310" s="14"/>
      <c r="I310" s="24"/>
      <c r="J310" s="36"/>
      <c r="K310" s="23"/>
    </row>
    <row r="311" spans="1:12" x14ac:dyDescent="0.25">
      <c r="B311" s="23"/>
      <c r="C311" s="23"/>
      <c r="D311" s="25"/>
      <c r="E311" s="25" t="s">
        <v>125</v>
      </c>
      <c r="F311" s="25" t="s">
        <v>400</v>
      </c>
      <c r="G311" s="70" t="s">
        <v>68</v>
      </c>
      <c r="H311" s="14"/>
      <c r="I311" s="24"/>
      <c r="J311" s="36"/>
      <c r="K311" s="23"/>
    </row>
    <row r="312" spans="1:12" ht="33" customHeight="1" x14ac:dyDescent="0.25">
      <c r="A312" s="22" t="s">
        <v>876</v>
      </c>
      <c r="B312" s="23"/>
      <c r="C312" s="23"/>
      <c r="D312" s="25" t="s">
        <v>145</v>
      </c>
      <c r="E312" s="521" t="s">
        <v>401</v>
      </c>
      <c r="F312" s="521"/>
      <c r="G312" s="70" t="s">
        <v>68</v>
      </c>
      <c r="H312" s="14"/>
      <c r="I312" s="24"/>
      <c r="J312" s="36"/>
      <c r="K312" s="23"/>
      <c r="L312" s="48" t="s">
        <v>756</v>
      </c>
    </row>
    <row r="313" spans="1:12" ht="28.5" customHeight="1" x14ac:dyDescent="0.25">
      <c r="A313" s="22" t="s">
        <v>876</v>
      </c>
      <c r="B313" s="23"/>
      <c r="C313" s="23"/>
      <c r="D313" s="25" t="s">
        <v>150</v>
      </c>
      <c r="E313" s="521" t="s">
        <v>402</v>
      </c>
      <c r="F313" s="521"/>
      <c r="G313" s="70" t="s">
        <v>68</v>
      </c>
      <c r="H313" s="14"/>
      <c r="I313" s="24"/>
      <c r="J313" s="36"/>
      <c r="K313" s="23"/>
      <c r="L313" s="48" t="s">
        <v>756</v>
      </c>
    </row>
    <row r="314" spans="1:12" x14ac:dyDescent="0.25">
      <c r="A314" s="22" t="s">
        <v>876</v>
      </c>
      <c r="B314" s="23"/>
      <c r="C314" s="23"/>
      <c r="D314" s="25" t="s">
        <v>403</v>
      </c>
      <c r="E314" s="25" t="s">
        <v>404</v>
      </c>
      <c r="F314" s="25"/>
      <c r="G314" s="23"/>
      <c r="H314" s="35"/>
      <c r="I314" s="24"/>
      <c r="J314" s="36"/>
      <c r="K314" s="23"/>
      <c r="L314" s="48" t="s">
        <v>757</v>
      </c>
    </row>
    <row r="315" spans="1:12" x14ac:dyDescent="0.25">
      <c r="A315" s="22" t="s">
        <v>876</v>
      </c>
      <c r="B315" s="23"/>
      <c r="C315" s="23"/>
      <c r="D315" s="25"/>
      <c r="E315" s="25" t="s">
        <v>121</v>
      </c>
      <c r="F315" s="25" t="s">
        <v>405</v>
      </c>
      <c r="G315" s="70" t="s">
        <v>68</v>
      </c>
      <c r="H315" s="14"/>
      <c r="I315" s="24"/>
      <c r="J315" s="36"/>
      <c r="K315" s="23"/>
    </row>
    <row r="316" spans="1:12" x14ac:dyDescent="0.25">
      <c r="A316" s="22" t="s">
        <v>876</v>
      </c>
      <c r="B316" s="23"/>
      <c r="C316" s="23"/>
      <c r="D316" s="25"/>
      <c r="E316" s="25" t="s">
        <v>123</v>
      </c>
      <c r="F316" s="25" t="s">
        <v>406</v>
      </c>
      <c r="G316" s="70" t="s">
        <v>68</v>
      </c>
      <c r="H316" s="14"/>
      <c r="I316" s="24"/>
      <c r="J316" s="36"/>
      <c r="K316" s="23"/>
    </row>
    <row r="317" spans="1:12" x14ac:dyDescent="0.25">
      <c r="A317" s="22" t="s">
        <v>876</v>
      </c>
      <c r="B317" s="23"/>
      <c r="C317" s="23"/>
      <c r="D317" s="25"/>
      <c r="E317" s="25" t="s">
        <v>125</v>
      </c>
      <c r="F317" s="25" t="s">
        <v>407</v>
      </c>
      <c r="G317" s="70" t="s">
        <v>68</v>
      </c>
      <c r="H317" s="14"/>
      <c r="I317" s="24"/>
      <c r="J317" s="36"/>
      <c r="K317" s="23"/>
    </row>
    <row r="318" spans="1:12" x14ac:dyDescent="0.25">
      <c r="A318" s="22" t="s">
        <v>876</v>
      </c>
      <c r="B318" s="23"/>
      <c r="C318" s="23"/>
      <c r="D318" s="25"/>
      <c r="E318" s="25" t="s">
        <v>124</v>
      </c>
      <c r="F318" s="25" t="s">
        <v>408</v>
      </c>
      <c r="G318" s="70" t="s">
        <v>68</v>
      </c>
      <c r="H318" s="14"/>
      <c r="I318" s="24"/>
      <c r="J318" s="36"/>
      <c r="K318" s="23"/>
    </row>
    <row r="319" spans="1:12" x14ac:dyDescent="0.25">
      <c r="A319" s="22" t="s">
        <v>876</v>
      </c>
      <c r="B319" s="23"/>
      <c r="C319" s="23"/>
      <c r="D319" s="25"/>
      <c r="E319" s="25" t="s">
        <v>122</v>
      </c>
      <c r="F319" s="25" t="s">
        <v>409</v>
      </c>
      <c r="G319" s="70" t="s">
        <v>68</v>
      </c>
      <c r="H319" s="14"/>
      <c r="I319" s="24"/>
      <c r="J319" s="36"/>
      <c r="K319" s="23"/>
    </row>
    <row r="320" spans="1:12" x14ac:dyDescent="0.25">
      <c r="A320" s="22" t="s">
        <v>876</v>
      </c>
      <c r="B320" s="23"/>
      <c r="C320" s="23"/>
      <c r="D320" s="25"/>
      <c r="E320" s="25" t="s">
        <v>126</v>
      </c>
      <c r="F320" s="25" t="s">
        <v>410</v>
      </c>
      <c r="G320" s="70" t="s">
        <v>68</v>
      </c>
      <c r="H320" s="14"/>
      <c r="I320" s="24"/>
      <c r="J320" s="36"/>
      <c r="K320" s="23"/>
    </row>
    <row r="321" spans="1:12" ht="33" customHeight="1" x14ac:dyDescent="0.25">
      <c r="A321" s="22" t="s">
        <v>876</v>
      </c>
      <c r="B321" s="23"/>
      <c r="C321" s="23"/>
      <c r="D321" s="25" t="s">
        <v>411</v>
      </c>
      <c r="E321" s="521" t="s">
        <v>412</v>
      </c>
      <c r="F321" s="521"/>
      <c r="G321" s="23"/>
      <c r="H321" s="35"/>
      <c r="I321" s="24"/>
      <c r="J321" s="36"/>
      <c r="K321" s="23"/>
      <c r="L321" s="48" t="s">
        <v>758</v>
      </c>
    </row>
    <row r="322" spans="1:12" x14ac:dyDescent="0.25">
      <c r="A322" s="22" t="s">
        <v>876</v>
      </c>
      <c r="B322" s="23"/>
      <c r="C322" s="23"/>
      <c r="D322" s="25"/>
      <c r="E322" s="25" t="s">
        <v>121</v>
      </c>
      <c r="F322" s="25" t="s">
        <v>413</v>
      </c>
      <c r="G322" s="70" t="s">
        <v>68</v>
      </c>
      <c r="H322" s="14"/>
      <c r="I322" s="24"/>
      <c r="J322" s="36"/>
      <c r="K322" s="23"/>
    </row>
    <row r="323" spans="1:12" x14ac:dyDescent="0.25">
      <c r="A323" s="22" t="s">
        <v>876</v>
      </c>
      <c r="B323" s="23"/>
      <c r="C323" s="23"/>
      <c r="D323" s="25"/>
      <c r="E323" s="25" t="s">
        <v>123</v>
      </c>
      <c r="F323" s="25" t="s">
        <v>414</v>
      </c>
      <c r="G323" s="70" t="s">
        <v>68</v>
      </c>
      <c r="H323" s="14"/>
      <c r="I323" s="24"/>
      <c r="J323" s="36"/>
      <c r="K323" s="23"/>
    </row>
    <row r="324" spans="1:12" x14ac:dyDescent="0.25">
      <c r="A324" s="22" t="s">
        <v>876</v>
      </c>
      <c r="B324" s="23"/>
      <c r="C324" s="23"/>
      <c r="D324" s="25"/>
      <c r="E324" s="25" t="s">
        <v>125</v>
      </c>
      <c r="F324" s="25" t="s">
        <v>415</v>
      </c>
      <c r="G324" s="70" t="s">
        <v>68</v>
      </c>
      <c r="H324" s="14"/>
      <c r="I324" s="24"/>
      <c r="J324" s="36"/>
      <c r="K324" s="23"/>
    </row>
    <row r="325" spans="1:12" x14ac:dyDescent="0.25">
      <c r="A325" s="22" t="s">
        <v>876</v>
      </c>
      <c r="B325" s="23"/>
      <c r="C325" s="23"/>
      <c r="D325" s="25"/>
      <c r="E325" s="25" t="s">
        <v>124</v>
      </c>
      <c r="F325" s="25" t="s">
        <v>416</v>
      </c>
      <c r="G325" s="70" t="s">
        <v>68</v>
      </c>
      <c r="H325" s="14"/>
      <c r="I325" s="24"/>
      <c r="J325" s="36"/>
      <c r="K325" s="23"/>
    </row>
    <row r="326" spans="1:12" x14ac:dyDescent="0.25">
      <c r="A326" s="22" t="s">
        <v>876</v>
      </c>
      <c r="B326" s="23"/>
      <c r="C326" s="23"/>
      <c r="D326" s="25"/>
      <c r="E326" s="25" t="s">
        <v>122</v>
      </c>
      <c r="F326" s="25" t="s">
        <v>417</v>
      </c>
      <c r="G326" s="70" t="s">
        <v>68</v>
      </c>
      <c r="H326" s="14"/>
      <c r="I326" s="24"/>
      <c r="J326" s="36"/>
      <c r="K326" s="23"/>
    </row>
    <row r="327" spans="1:12" x14ac:dyDescent="0.25">
      <c r="A327" s="22" t="s">
        <v>876</v>
      </c>
      <c r="B327" s="23"/>
      <c r="C327" s="23"/>
      <c r="D327" s="25"/>
      <c r="E327" s="25" t="s">
        <v>126</v>
      </c>
      <c r="F327" s="25" t="s">
        <v>418</v>
      </c>
      <c r="G327" s="70" t="s">
        <v>68</v>
      </c>
      <c r="H327" s="14"/>
      <c r="I327" s="24"/>
      <c r="J327" s="36"/>
      <c r="K327" s="23"/>
    </row>
    <row r="328" spans="1:12" x14ac:dyDescent="0.25">
      <c r="A328" s="22" t="s">
        <v>876</v>
      </c>
      <c r="B328" s="23"/>
      <c r="C328" s="23"/>
      <c r="D328" s="25" t="s">
        <v>702</v>
      </c>
      <c r="E328" s="521" t="s">
        <v>947</v>
      </c>
      <c r="F328" s="521"/>
      <c r="G328" s="70"/>
      <c r="H328" s="74"/>
      <c r="I328" s="24"/>
      <c r="J328" s="36"/>
      <c r="K328" s="23"/>
      <c r="L328" s="48" t="s">
        <v>762</v>
      </c>
    </row>
    <row r="329" spans="1:12" x14ac:dyDescent="0.25">
      <c r="A329" s="22" t="s">
        <v>876</v>
      </c>
      <c r="B329" s="23"/>
      <c r="C329" s="23"/>
      <c r="D329" s="25" t="s">
        <v>704</v>
      </c>
      <c r="E329" s="521" t="s">
        <v>759</v>
      </c>
      <c r="F329" s="521"/>
      <c r="G329" s="70"/>
      <c r="H329" s="74"/>
      <c r="I329" s="24"/>
      <c r="J329" s="36"/>
      <c r="K329" s="23"/>
      <c r="L329" s="48" t="s">
        <v>763</v>
      </c>
    </row>
    <row r="330" spans="1:12" ht="28.5" customHeight="1" x14ac:dyDescent="0.25">
      <c r="A330" s="22" t="s">
        <v>876</v>
      </c>
      <c r="B330" s="23"/>
      <c r="C330" s="23"/>
      <c r="D330" s="25"/>
      <c r="E330" s="80" t="s">
        <v>121</v>
      </c>
      <c r="F330" s="80" t="s">
        <v>948</v>
      </c>
      <c r="G330" s="70"/>
      <c r="H330" s="74"/>
      <c r="I330" s="24"/>
      <c r="J330" s="36"/>
      <c r="K330" s="23"/>
      <c r="L330" s="48" t="s">
        <v>765</v>
      </c>
    </row>
    <row r="331" spans="1:12" ht="17.25" customHeight="1" x14ac:dyDescent="0.25">
      <c r="A331" s="22" t="s">
        <v>876</v>
      </c>
      <c r="B331" s="23"/>
      <c r="C331" s="23"/>
      <c r="D331" s="25"/>
      <c r="E331" s="80" t="s">
        <v>123</v>
      </c>
      <c r="F331" s="80" t="s">
        <v>949</v>
      </c>
      <c r="G331" s="70"/>
      <c r="H331" s="74"/>
      <c r="I331" s="24"/>
      <c r="J331" s="36"/>
      <c r="K331" s="23"/>
    </row>
    <row r="332" spans="1:12" ht="15" customHeight="1" x14ac:dyDescent="0.25">
      <c r="A332" s="22" t="s">
        <v>876</v>
      </c>
      <c r="B332" s="23"/>
      <c r="C332" s="23"/>
      <c r="D332" s="25"/>
      <c r="E332" s="80" t="s">
        <v>125</v>
      </c>
      <c r="F332" s="80" t="s">
        <v>950</v>
      </c>
      <c r="G332" s="70"/>
      <c r="H332" s="74"/>
      <c r="I332" s="24"/>
      <c r="J332" s="36"/>
      <c r="K332" s="23"/>
    </row>
    <row r="333" spans="1:12" ht="15.75" customHeight="1" x14ac:dyDescent="0.25">
      <c r="A333" s="22" t="s">
        <v>876</v>
      </c>
      <c r="B333" s="23"/>
      <c r="C333" s="23"/>
      <c r="D333" s="25"/>
      <c r="E333" s="80" t="s">
        <v>124</v>
      </c>
      <c r="F333" s="80" t="s">
        <v>951</v>
      </c>
      <c r="G333" s="70"/>
      <c r="H333" s="74"/>
      <c r="I333" s="24"/>
      <c r="J333" s="36"/>
      <c r="K333" s="23"/>
    </row>
    <row r="334" spans="1:12" ht="17.25" customHeight="1" x14ac:dyDescent="0.25">
      <c r="A334" s="22" t="s">
        <v>876</v>
      </c>
      <c r="B334" s="23"/>
      <c r="C334" s="23"/>
      <c r="D334" s="25"/>
      <c r="E334" s="80" t="s">
        <v>122</v>
      </c>
      <c r="F334" s="80" t="s">
        <v>952</v>
      </c>
      <c r="G334" s="70"/>
      <c r="H334" s="74"/>
      <c r="I334" s="24"/>
      <c r="J334" s="36"/>
      <c r="K334" s="23"/>
    </row>
    <row r="335" spans="1:12" x14ac:dyDescent="0.25">
      <c r="A335" s="22" t="s">
        <v>876</v>
      </c>
      <c r="B335" s="23"/>
      <c r="C335" s="23"/>
      <c r="D335" s="25" t="s">
        <v>705</v>
      </c>
      <c r="E335" s="521" t="s">
        <v>760</v>
      </c>
      <c r="F335" s="521"/>
      <c r="G335" s="70"/>
      <c r="H335" s="74"/>
      <c r="I335" s="24"/>
      <c r="J335" s="36"/>
      <c r="K335" s="23"/>
      <c r="L335" s="48" t="s">
        <v>764</v>
      </c>
    </row>
    <row r="336" spans="1:12" ht="17.25" customHeight="1" x14ac:dyDescent="0.25">
      <c r="A336" s="22" t="s">
        <v>876</v>
      </c>
      <c r="B336" s="23"/>
      <c r="C336" s="23"/>
      <c r="D336" s="25"/>
      <c r="E336" s="80" t="s">
        <v>121</v>
      </c>
      <c r="F336" s="80" t="s">
        <v>953</v>
      </c>
      <c r="G336" s="70"/>
      <c r="H336" s="74"/>
      <c r="I336" s="24"/>
      <c r="J336" s="36"/>
      <c r="K336" s="23"/>
    </row>
    <row r="337" spans="1:12" ht="18.75" customHeight="1" x14ac:dyDescent="0.25">
      <c r="A337" s="22" t="s">
        <v>876</v>
      </c>
      <c r="B337" s="23"/>
      <c r="C337" s="23"/>
      <c r="D337" s="25"/>
      <c r="E337" s="80" t="s">
        <v>123</v>
      </c>
      <c r="F337" s="80" t="s">
        <v>954</v>
      </c>
      <c r="G337" s="70"/>
      <c r="H337" s="74"/>
      <c r="I337" s="24"/>
      <c r="J337" s="36"/>
      <c r="K337" s="23"/>
    </row>
    <row r="338" spans="1:12" ht="18" customHeight="1" x14ac:dyDescent="0.25">
      <c r="A338" s="22" t="s">
        <v>876</v>
      </c>
      <c r="B338" s="23"/>
      <c r="C338" s="23"/>
      <c r="D338" s="25"/>
      <c r="E338" s="80" t="s">
        <v>125</v>
      </c>
      <c r="F338" s="80" t="s">
        <v>955</v>
      </c>
      <c r="G338" s="70"/>
      <c r="H338" s="74"/>
      <c r="I338" s="24"/>
      <c r="J338" s="36"/>
      <c r="K338" s="23"/>
    </row>
    <row r="339" spans="1:12" ht="30.75" customHeight="1" x14ac:dyDescent="0.25">
      <c r="A339" s="22" t="s">
        <v>876</v>
      </c>
      <c r="B339" s="23"/>
      <c r="C339" s="23"/>
      <c r="D339" s="25" t="s">
        <v>706</v>
      </c>
      <c r="E339" s="521" t="s">
        <v>761</v>
      </c>
      <c r="F339" s="521"/>
      <c r="G339" s="70"/>
      <c r="H339" s="74"/>
      <c r="I339" s="24"/>
      <c r="J339" s="36"/>
      <c r="K339" s="23"/>
      <c r="L339" s="48" t="s">
        <v>766</v>
      </c>
    </row>
    <row r="340" spans="1:12" ht="16.5" customHeight="1" x14ac:dyDescent="0.25">
      <c r="A340" s="22" t="s">
        <v>876</v>
      </c>
      <c r="B340" s="23"/>
      <c r="C340" s="23"/>
      <c r="D340" s="25"/>
      <c r="E340" s="80" t="s">
        <v>121</v>
      </c>
      <c r="F340" s="80" t="s">
        <v>956</v>
      </c>
      <c r="G340" s="70"/>
      <c r="H340" s="74"/>
      <c r="I340" s="24"/>
      <c r="J340" s="36"/>
      <c r="K340" s="23"/>
    </row>
    <row r="341" spans="1:12" ht="15" customHeight="1" x14ac:dyDescent="0.25">
      <c r="A341" s="22" t="s">
        <v>876</v>
      </c>
      <c r="B341" s="23"/>
      <c r="C341" s="23"/>
      <c r="D341" s="25"/>
      <c r="E341" s="80" t="s">
        <v>123</v>
      </c>
      <c r="F341" s="80" t="s">
        <v>957</v>
      </c>
      <c r="G341" s="70"/>
      <c r="H341" s="74"/>
      <c r="I341" s="24"/>
      <c r="J341" s="36"/>
      <c r="K341" s="23"/>
    </row>
    <row r="342" spans="1:12" ht="19.5" customHeight="1" x14ac:dyDescent="0.25">
      <c r="A342" s="22" t="s">
        <v>876</v>
      </c>
      <c r="B342" s="23"/>
      <c r="C342" s="23"/>
      <c r="D342" s="25"/>
      <c r="E342" s="80" t="s">
        <v>125</v>
      </c>
      <c r="F342" s="80" t="s">
        <v>958</v>
      </c>
      <c r="G342" s="70"/>
      <c r="H342" s="74"/>
      <c r="I342" s="24"/>
      <c r="J342" s="36"/>
      <c r="K342" s="23"/>
    </row>
    <row r="343" spans="1:12" x14ac:dyDescent="0.25">
      <c r="B343" s="23"/>
      <c r="C343" s="23"/>
      <c r="D343" s="25"/>
      <c r="E343" s="25"/>
      <c r="F343" s="51" t="s">
        <v>44</v>
      </c>
      <c r="G343" s="23"/>
      <c r="H343" s="35"/>
      <c r="I343" s="24"/>
      <c r="J343" s="36"/>
      <c r="K343" s="23"/>
    </row>
    <row r="344" spans="1:12" x14ac:dyDescent="0.25">
      <c r="B344" s="44" t="s">
        <v>419</v>
      </c>
      <c r="C344" s="23"/>
      <c r="D344" s="25"/>
      <c r="E344" s="25"/>
      <c r="F344" s="25"/>
      <c r="G344" s="23"/>
      <c r="H344" s="35"/>
      <c r="I344" s="24"/>
      <c r="J344" s="36"/>
      <c r="K344" s="23"/>
      <c r="L344" s="48" t="s">
        <v>833</v>
      </c>
    </row>
    <row r="345" spans="1:12" x14ac:dyDescent="0.25">
      <c r="B345" s="23"/>
      <c r="C345" s="23" t="s">
        <v>6</v>
      </c>
      <c r="D345" s="25" t="s">
        <v>420</v>
      </c>
      <c r="E345" s="25"/>
      <c r="F345" s="25"/>
      <c r="G345" s="23"/>
      <c r="H345" s="35"/>
      <c r="I345" s="24"/>
      <c r="J345" s="36"/>
      <c r="K345" s="23"/>
      <c r="L345" s="48" t="s">
        <v>832</v>
      </c>
    </row>
    <row r="346" spans="1:12" x14ac:dyDescent="0.25">
      <c r="B346" s="23"/>
      <c r="C346" s="23"/>
      <c r="D346" s="25" t="s">
        <v>28</v>
      </c>
      <c r="E346" s="25" t="s">
        <v>421</v>
      </c>
      <c r="F346" s="25"/>
      <c r="G346" s="70" t="s">
        <v>68</v>
      </c>
      <c r="H346" s="14"/>
      <c r="I346" s="24"/>
      <c r="J346" s="36"/>
      <c r="K346" s="23"/>
    </row>
    <row r="347" spans="1:12" x14ac:dyDescent="0.25">
      <c r="B347" s="23"/>
      <c r="C347" s="23"/>
      <c r="D347" s="25" t="s">
        <v>21</v>
      </c>
      <c r="E347" s="25" t="s">
        <v>422</v>
      </c>
      <c r="F347" s="25"/>
      <c r="G347" s="70" t="s">
        <v>68</v>
      </c>
      <c r="H347" s="14"/>
      <c r="I347" s="24"/>
      <c r="J347" s="36"/>
      <c r="K347" s="23"/>
    </row>
    <row r="348" spans="1:12" ht="30.75" customHeight="1" x14ac:dyDescent="0.25">
      <c r="B348" s="23"/>
      <c r="C348" s="23"/>
      <c r="D348" s="25" t="s">
        <v>22</v>
      </c>
      <c r="E348" s="521" t="s">
        <v>566</v>
      </c>
      <c r="F348" s="521"/>
      <c r="G348" s="70" t="s">
        <v>68</v>
      </c>
      <c r="H348" s="14"/>
      <c r="I348" s="24"/>
      <c r="J348" s="36"/>
      <c r="K348" s="23"/>
    </row>
    <row r="349" spans="1:12" x14ac:dyDescent="0.25">
      <c r="B349" s="23"/>
      <c r="C349" s="23"/>
      <c r="D349" s="25" t="s">
        <v>24</v>
      </c>
      <c r="E349" s="25" t="s">
        <v>670</v>
      </c>
      <c r="F349" s="25"/>
      <c r="G349" s="70" t="s">
        <v>68</v>
      </c>
      <c r="H349" s="14"/>
      <c r="I349" s="24"/>
      <c r="J349" s="36"/>
      <c r="K349" s="23"/>
    </row>
    <row r="350" spans="1:12" ht="30" customHeight="1" x14ac:dyDescent="0.25">
      <c r="B350" s="23"/>
      <c r="C350" s="23"/>
      <c r="D350" s="25" t="s">
        <v>33</v>
      </c>
      <c r="E350" s="521" t="s">
        <v>423</v>
      </c>
      <c r="F350" s="521"/>
      <c r="G350" s="70" t="s">
        <v>68</v>
      </c>
      <c r="H350" s="14"/>
      <c r="I350" s="24"/>
      <c r="J350" s="36"/>
      <c r="K350" s="23"/>
    </row>
    <row r="351" spans="1:12" ht="30" customHeight="1" x14ac:dyDescent="0.25">
      <c r="B351" s="23"/>
      <c r="C351" s="23"/>
      <c r="D351" s="25" t="s">
        <v>35</v>
      </c>
      <c r="E351" s="521" t="s">
        <v>959</v>
      </c>
      <c r="F351" s="521"/>
      <c r="G351" s="70"/>
      <c r="H351" s="74"/>
      <c r="I351" s="24"/>
      <c r="J351" s="36"/>
      <c r="K351" s="23"/>
      <c r="L351" s="48" t="s">
        <v>835</v>
      </c>
    </row>
    <row r="352" spans="1:12" ht="15.75" customHeight="1" x14ac:dyDescent="0.25">
      <c r="B352" s="23"/>
      <c r="C352" s="23"/>
      <c r="D352" s="25" t="s">
        <v>37</v>
      </c>
      <c r="E352" s="521" t="s">
        <v>1188</v>
      </c>
      <c r="F352" s="521"/>
      <c r="G352" s="70"/>
      <c r="H352" s="74"/>
      <c r="I352" s="24"/>
      <c r="J352" s="36"/>
      <c r="K352" s="23"/>
      <c r="L352" s="48" t="s">
        <v>837</v>
      </c>
    </row>
    <row r="353" spans="1:12" x14ac:dyDescent="0.25">
      <c r="A353" s="22" t="s">
        <v>878</v>
      </c>
      <c r="B353" s="23"/>
      <c r="C353" s="23" t="s">
        <v>376</v>
      </c>
      <c r="D353" s="25" t="s">
        <v>424</v>
      </c>
      <c r="E353" s="25"/>
      <c r="F353" s="25"/>
      <c r="G353" s="23"/>
      <c r="H353" s="35"/>
      <c r="I353" s="24"/>
      <c r="J353" s="36"/>
      <c r="K353" s="23"/>
      <c r="L353" s="48" t="s">
        <v>834</v>
      </c>
    </row>
    <row r="354" spans="1:12" x14ac:dyDescent="0.25">
      <c r="A354" s="22" t="s">
        <v>878</v>
      </c>
      <c r="B354" s="23"/>
      <c r="C354" s="23"/>
      <c r="D354" s="25" t="s">
        <v>28</v>
      </c>
      <c r="E354" s="25" t="s">
        <v>425</v>
      </c>
      <c r="F354" s="25"/>
      <c r="G354" s="70" t="s">
        <v>68</v>
      </c>
      <c r="H354" s="14"/>
      <c r="I354" s="24"/>
      <c r="J354" s="36"/>
      <c r="K354" s="23"/>
    </row>
    <row r="355" spans="1:12" ht="33" customHeight="1" x14ac:dyDescent="0.25">
      <c r="A355" s="22" t="s">
        <v>878</v>
      </c>
      <c r="B355" s="23"/>
      <c r="C355" s="23"/>
      <c r="D355" s="25" t="s">
        <v>21</v>
      </c>
      <c r="E355" s="521" t="s">
        <v>426</v>
      </c>
      <c r="F355" s="521"/>
      <c r="G355" s="70" t="s">
        <v>68</v>
      </c>
      <c r="H355" s="14"/>
      <c r="I355" s="24"/>
      <c r="J355" s="36"/>
      <c r="K355" s="23"/>
    </row>
    <row r="356" spans="1:12" ht="30.75" customHeight="1" x14ac:dyDescent="0.25">
      <c r="A356" s="22" t="s">
        <v>878</v>
      </c>
      <c r="B356" s="23"/>
      <c r="C356" s="23"/>
      <c r="D356" s="25" t="s">
        <v>22</v>
      </c>
      <c r="E356" s="521" t="s">
        <v>427</v>
      </c>
      <c r="F356" s="521"/>
      <c r="G356" s="70" t="s">
        <v>68</v>
      </c>
      <c r="H356" s="14"/>
      <c r="I356" s="24"/>
      <c r="J356" s="36"/>
      <c r="K356" s="23"/>
    </row>
    <row r="357" spans="1:12" ht="28.5" customHeight="1" x14ac:dyDescent="0.25">
      <c r="A357" s="22" t="s">
        <v>878</v>
      </c>
      <c r="B357" s="23"/>
      <c r="C357" s="23"/>
      <c r="D357" s="25" t="s">
        <v>24</v>
      </c>
      <c r="E357" s="521" t="s">
        <v>428</v>
      </c>
      <c r="F357" s="521"/>
      <c r="G357" s="70" t="s">
        <v>68</v>
      </c>
      <c r="H357" s="14"/>
      <c r="I357" s="24"/>
      <c r="J357" s="36"/>
      <c r="K357" s="23"/>
    </row>
    <row r="358" spans="1:12" x14ac:dyDescent="0.25">
      <c r="A358" s="22" t="s">
        <v>878</v>
      </c>
      <c r="B358" s="23"/>
      <c r="C358" s="23"/>
      <c r="D358" s="25" t="s">
        <v>33</v>
      </c>
      <c r="E358" s="25" t="s">
        <v>429</v>
      </c>
      <c r="F358" s="25"/>
      <c r="G358" s="70" t="s">
        <v>68</v>
      </c>
      <c r="H358" s="14"/>
      <c r="I358" s="24"/>
      <c r="J358" s="36"/>
      <c r="K358" s="23"/>
    </row>
    <row r="359" spans="1:12" x14ac:dyDescent="0.25">
      <c r="A359" s="22" t="s">
        <v>878</v>
      </c>
      <c r="B359" s="23"/>
      <c r="C359" s="23"/>
      <c r="D359" s="25" t="s">
        <v>35</v>
      </c>
      <c r="E359" s="25" t="s">
        <v>430</v>
      </c>
      <c r="F359" s="25"/>
      <c r="G359" s="70" t="s">
        <v>68</v>
      </c>
      <c r="H359" s="14"/>
      <c r="I359" s="24"/>
      <c r="J359" s="36"/>
      <c r="K359" s="23"/>
    </row>
    <row r="360" spans="1:12" x14ac:dyDescent="0.25">
      <c r="A360" s="22" t="s">
        <v>878</v>
      </c>
      <c r="B360" s="23"/>
      <c r="C360" s="23" t="s">
        <v>8</v>
      </c>
      <c r="D360" s="25" t="s">
        <v>431</v>
      </c>
      <c r="E360" s="25"/>
      <c r="F360" s="25"/>
      <c r="G360" s="23"/>
      <c r="H360" s="35"/>
      <c r="I360" s="24"/>
      <c r="J360" s="36"/>
      <c r="K360" s="23"/>
      <c r="L360" s="48" t="s">
        <v>836</v>
      </c>
    </row>
    <row r="361" spans="1:12" x14ac:dyDescent="0.25">
      <c r="A361" s="22" t="s">
        <v>878</v>
      </c>
      <c r="B361" s="23"/>
      <c r="C361" s="23"/>
      <c r="D361" s="25" t="s">
        <v>28</v>
      </c>
      <c r="E361" s="25" t="s">
        <v>432</v>
      </c>
      <c r="F361" s="25"/>
      <c r="G361" s="23"/>
      <c r="H361" s="35"/>
      <c r="I361" s="24"/>
      <c r="J361" s="36"/>
      <c r="K361" s="23"/>
    </row>
    <row r="362" spans="1:12" x14ac:dyDescent="0.25">
      <c r="A362" s="22" t="s">
        <v>878</v>
      </c>
      <c r="B362" s="23"/>
      <c r="C362" s="23"/>
      <c r="D362" s="25"/>
      <c r="E362" s="25" t="s">
        <v>121</v>
      </c>
      <c r="F362" s="25" t="s">
        <v>433</v>
      </c>
      <c r="G362" s="70" t="s">
        <v>68</v>
      </c>
      <c r="H362" s="14"/>
      <c r="I362" s="24"/>
      <c r="J362" s="36"/>
      <c r="K362" s="23"/>
    </row>
    <row r="363" spans="1:12" x14ac:dyDescent="0.25">
      <c r="A363" s="22" t="s">
        <v>878</v>
      </c>
      <c r="B363" s="23"/>
      <c r="C363" s="23"/>
      <c r="D363" s="25"/>
      <c r="E363" s="25" t="s">
        <v>123</v>
      </c>
      <c r="F363" s="25" t="s">
        <v>434</v>
      </c>
      <c r="G363" s="70" t="s">
        <v>68</v>
      </c>
      <c r="H363" s="14"/>
      <c r="I363" s="24"/>
      <c r="J363" s="36"/>
      <c r="K363" s="23"/>
    </row>
    <row r="364" spans="1:12" x14ac:dyDescent="0.25">
      <c r="A364" s="22" t="s">
        <v>878</v>
      </c>
      <c r="B364" s="23"/>
      <c r="C364" s="23"/>
      <c r="D364" s="25"/>
      <c r="E364" s="25" t="s">
        <v>125</v>
      </c>
      <c r="F364" s="25" t="s">
        <v>435</v>
      </c>
      <c r="G364" s="70" t="s">
        <v>68</v>
      </c>
      <c r="H364" s="14"/>
      <c r="I364" s="24"/>
      <c r="J364" s="36"/>
      <c r="K364" s="23"/>
    </row>
    <row r="365" spans="1:12" x14ac:dyDescent="0.25">
      <c r="A365" s="22" t="s">
        <v>878</v>
      </c>
      <c r="B365" s="23"/>
      <c r="C365" s="23"/>
      <c r="D365" s="25" t="s">
        <v>21</v>
      </c>
      <c r="E365" s="25" t="s">
        <v>436</v>
      </c>
      <c r="F365" s="25"/>
      <c r="G365" s="70" t="s">
        <v>68</v>
      </c>
      <c r="H365" s="14"/>
      <c r="I365" s="24"/>
      <c r="J365" s="36"/>
      <c r="K365" s="23"/>
    </row>
    <row r="366" spans="1:12" x14ac:dyDescent="0.25">
      <c r="A366" s="22" t="s">
        <v>878</v>
      </c>
      <c r="B366" s="23"/>
      <c r="C366" s="23"/>
      <c r="D366" s="25" t="s">
        <v>22</v>
      </c>
      <c r="E366" s="25" t="s">
        <v>437</v>
      </c>
      <c r="F366" s="25"/>
      <c r="G366" s="70" t="s">
        <v>68</v>
      </c>
      <c r="H366" s="14"/>
      <c r="I366" s="24"/>
      <c r="J366" s="36"/>
      <c r="K366" s="23"/>
    </row>
    <row r="367" spans="1:12" ht="32.25" customHeight="1" x14ac:dyDescent="0.25">
      <c r="A367" s="22" t="s">
        <v>878</v>
      </c>
      <c r="B367" s="23"/>
      <c r="C367" s="23"/>
      <c r="D367" s="25" t="s">
        <v>24</v>
      </c>
      <c r="E367" s="521" t="s">
        <v>438</v>
      </c>
      <c r="F367" s="521"/>
      <c r="G367" s="23"/>
      <c r="H367" s="14"/>
      <c r="I367" s="24"/>
      <c r="J367" s="36"/>
      <c r="K367" s="23"/>
    </row>
    <row r="368" spans="1:12" x14ac:dyDescent="0.25">
      <c r="A368" s="22" t="s">
        <v>878</v>
      </c>
      <c r="B368" s="23"/>
      <c r="C368" s="23"/>
      <c r="D368" s="25"/>
      <c r="E368" s="25" t="s">
        <v>121</v>
      </c>
      <c r="F368" s="25" t="s">
        <v>439</v>
      </c>
      <c r="G368" s="70" t="s">
        <v>68</v>
      </c>
      <c r="H368" s="14"/>
      <c r="I368" s="24"/>
      <c r="J368" s="36"/>
      <c r="K368" s="23"/>
    </row>
    <row r="369" spans="1:12" ht="33.75" customHeight="1" x14ac:dyDescent="0.25">
      <c r="A369" s="22" t="s">
        <v>878</v>
      </c>
      <c r="B369" s="23"/>
      <c r="C369" s="23"/>
      <c r="D369" s="25"/>
      <c r="E369" s="25" t="s">
        <v>123</v>
      </c>
      <c r="F369" s="80" t="s">
        <v>440</v>
      </c>
      <c r="G369" s="70" t="s">
        <v>68</v>
      </c>
      <c r="H369" s="14"/>
      <c r="I369" s="24"/>
      <c r="J369" s="36"/>
      <c r="K369" s="23"/>
    </row>
    <row r="370" spans="1:12" x14ac:dyDescent="0.25">
      <c r="A370" s="22" t="s">
        <v>878</v>
      </c>
      <c r="B370" s="23"/>
      <c r="C370" s="23"/>
      <c r="D370" s="25"/>
      <c r="E370" s="25" t="s">
        <v>125</v>
      </c>
      <c r="F370" s="25" t="s">
        <v>441</v>
      </c>
      <c r="G370" s="70" t="s">
        <v>68</v>
      </c>
      <c r="H370" s="14"/>
      <c r="I370" s="24"/>
      <c r="J370" s="36"/>
      <c r="K370" s="23"/>
    </row>
    <row r="371" spans="1:12" x14ac:dyDescent="0.25">
      <c r="A371" s="22" t="s">
        <v>878</v>
      </c>
      <c r="B371" s="23"/>
      <c r="C371" s="23"/>
      <c r="D371" s="25"/>
      <c r="E371" s="25" t="s">
        <v>124</v>
      </c>
      <c r="F371" s="25" t="s">
        <v>442</v>
      </c>
      <c r="G371" s="70" t="s">
        <v>68</v>
      </c>
      <c r="H371" s="14"/>
      <c r="I371" s="24"/>
      <c r="J371" s="36"/>
      <c r="K371" s="23"/>
    </row>
    <row r="372" spans="1:12" x14ac:dyDescent="0.25">
      <c r="A372" s="22" t="s">
        <v>878</v>
      </c>
      <c r="B372" s="23"/>
      <c r="C372" s="23"/>
      <c r="D372" s="25" t="s">
        <v>33</v>
      </c>
      <c r="E372" s="25" t="s">
        <v>443</v>
      </c>
      <c r="F372" s="25"/>
      <c r="G372" s="70" t="s">
        <v>68</v>
      </c>
      <c r="H372" s="14"/>
      <c r="I372" s="24"/>
      <c r="J372" s="36"/>
      <c r="K372" s="23"/>
    </row>
    <row r="373" spans="1:12" x14ac:dyDescent="0.25">
      <c r="A373" s="22" t="s">
        <v>878</v>
      </c>
      <c r="B373" s="23"/>
      <c r="C373" s="23" t="s">
        <v>9</v>
      </c>
      <c r="D373" s="25" t="s">
        <v>777</v>
      </c>
      <c r="E373" s="25"/>
      <c r="F373" s="25"/>
      <c r="G373" s="70"/>
      <c r="H373" s="74"/>
      <c r="I373" s="24"/>
      <c r="J373" s="36"/>
      <c r="K373" s="23"/>
      <c r="L373" s="48" t="s">
        <v>838</v>
      </c>
    </row>
    <row r="374" spans="1:12" ht="29.25" customHeight="1" x14ac:dyDescent="0.25">
      <c r="A374" s="22" t="s">
        <v>878</v>
      </c>
      <c r="B374" s="23"/>
      <c r="C374" s="23"/>
      <c r="D374" s="25" t="s">
        <v>28</v>
      </c>
      <c r="E374" s="521" t="s">
        <v>960</v>
      </c>
      <c r="F374" s="521"/>
      <c r="G374" s="70"/>
      <c r="H374" s="74"/>
      <c r="I374" s="24"/>
      <c r="J374" s="36"/>
      <c r="K374" s="23"/>
    </row>
    <row r="375" spans="1:12" ht="33" customHeight="1" x14ac:dyDescent="0.25">
      <c r="A375" s="22" t="s">
        <v>878</v>
      </c>
      <c r="B375" s="23"/>
      <c r="C375" s="23"/>
      <c r="D375" s="25" t="s">
        <v>21</v>
      </c>
      <c r="E375" s="521" t="s">
        <v>961</v>
      </c>
      <c r="F375" s="521"/>
      <c r="G375" s="70"/>
      <c r="H375" s="74"/>
      <c r="I375" s="24"/>
      <c r="J375" s="36"/>
      <c r="K375" s="23"/>
    </row>
    <row r="376" spans="1:12" ht="28.5" customHeight="1" x14ac:dyDescent="0.25">
      <c r="A376" s="22" t="s">
        <v>878</v>
      </c>
      <c r="B376" s="23"/>
      <c r="C376" s="23"/>
      <c r="D376" s="25" t="s">
        <v>22</v>
      </c>
      <c r="E376" s="521" t="s">
        <v>962</v>
      </c>
      <c r="F376" s="521"/>
      <c r="G376" s="70"/>
      <c r="H376" s="74"/>
      <c r="I376" s="24"/>
      <c r="J376" s="36"/>
      <c r="K376" s="23"/>
    </row>
    <row r="377" spans="1:12" ht="45.75" customHeight="1" x14ac:dyDescent="0.25">
      <c r="A377" s="22" t="s">
        <v>878</v>
      </c>
      <c r="B377" s="23"/>
      <c r="C377" s="23"/>
      <c r="D377" s="25" t="s">
        <v>24</v>
      </c>
      <c r="E377" s="521" t="s">
        <v>963</v>
      </c>
      <c r="F377" s="521"/>
      <c r="G377" s="70"/>
      <c r="H377" s="74"/>
      <c r="I377" s="24"/>
      <c r="J377" s="36"/>
      <c r="K377" s="23"/>
    </row>
    <row r="378" spans="1:12" x14ac:dyDescent="0.25">
      <c r="A378" s="22" t="s">
        <v>878</v>
      </c>
      <c r="B378" s="23"/>
      <c r="C378" s="23" t="s">
        <v>10</v>
      </c>
      <c r="D378" s="25" t="s">
        <v>778</v>
      </c>
      <c r="E378" s="25"/>
      <c r="F378" s="25"/>
      <c r="G378" s="70"/>
      <c r="H378" s="74"/>
      <c r="I378" s="24"/>
      <c r="J378" s="36"/>
      <c r="K378" s="23"/>
      <c r="L378" s="48" t="s">
        <v>839</v>
      </c>
    </row>
    <row r="379" spans="1:12" ht="30" customHeight="1" x14ac:dyDescent="0.25">
      <c r="A379" s="22" t="s">
        <v>878</v>
      </c>
      <c r="B379" s="23"/>
      <c r="C379" s="23"/>
      <c r="D379" s="25" t="s">
        <v>28</v>
      </c>
      <c r="E379" s="521" t="s">
        <v>970</v>
      </c>
      <c r="F379" s="521"/>
      <c r="G379" s="70"/>
      <c r="H379" s="74"/>
      <c r="I379" s="24"/>
      <c r="J379" s="36"/>
      <c r="K379" s="23"/>
    </row>
    <row r="380" spans="1:12" ht="31.5" customHeight="1" x14ac:dyDescent="0.25">
      <c r="A380" s="22" t="s">
        <v>878</v>
      </c>
      <c r="B380" s="23"/>
      <c r="C380" s="23"/>
      <c r="D380" s="25" t="s">
        <v>21</v>
      </c>
      <c r="E380" s="521" t="s">
        <v>964</v>
      </c>
      <c r="F380" s="521"/>
      <c r="G380" s="70"/>
      <c r="H380" s="74"/>
      <c r="I380" s="24"/>
      <c r="J380" s="36"/>
      <c r="K380" s="23"/>
    </row>
    <row r="381" spans="1:12" ht="31.5" customHeight="1" x14ac:dyDescent="0.25">
      <c r="A381" s="22" t="s">
        <v>878</v>
      </c>
      <c r="B381" s="23"/>
      <c r="C381" s="23"/>
      <c r="D381" s="25" t="s">
        <v>22</v>
      </c>
      <c r="E381" s="521" t="s">
        <v>965</v>
      </c>
      <c r="F381" s="521"/>
      <c r="G381" s="70"/>
      <c r="H381" s="74"/>
      <c r="I381" s="24"/>
      <c r="J381" s="36"/>
      <c r="K381" s="23"/>
    </row>
    <row r="382" spans="1:12" ht="33.75" customHeight="1" x14ac:dyDescent="0.25">
      <c r="A382" s="22" t="s">
        <v>878</v>
      </c>
      <c r="B382" s="23"/>
      <c r="C382" s="23"/>
      <c r="D382" s="25" t="s">
        <v>24</v>
      </c>
      <c r="E382" s="521" t="s">
        <v>966</v>
      </c>
      <c r="F382" s="521"/>
      <c r="G382" s="70"/>
      <c r="H382" s="74"/>
      <c r="I382" s="24"/>
      <c r="J382" s="36"/>
      <c r="K382" s="23"/>
    </row>
    <row r="383" spans="1:12" ht="17.25" customHeight="1" x14ac:dyDescent="0.25">
      <c r="A383" s="22" t="s">
        <v>878</v>
      </c>
      <c r="B383" s="23"/>
      <c r="C383" s="23"/>
      <c r="D383" s="25" t="s">
        <v>33</v>
      </c>
      <c r="E383" s="521" t="s">
        <v>967</v>
      </c>
      <c r="F383" s="521"/>
      <c r="G383" s="70"/>
      <c r="H383" s="74"/>
      <c r="I383" s="24"/>
      <c r="J383" s="36"/>
      <c r="K383" s="23"/>
    </row>
    <row r="384" spans="1:12" ht="18" customHeight="1" x14ac:dyDescent="0.25">
      <c r="A384" s="22" t="s">
        <v>878</v>
      </c>
      <c r="B384" s="23"/>
      <c r="C384" s="23"/>
      <c r="D384" s="25" t="s">
        <v>35</v>
      </c>
      <c r="E384" s="521" t="s">
        <v>779</v>
      </c>
      <c r="F384" s="521"/>
      <c r="G384" s="70"/>
      <c r="H384" s="74"/>
      <c r="I384" s="24"/>
      <c r="J384" s="36"/>
      <c r="K384" s="23"/>
    </row>
    <row r="385" spans="1:12" ht="31.5" customHeight="1" x14ac:dyDescent="0.25">
      <c r="A385" s="22" t="s">
        <v>878</v>
      </c>
      <c r="B385" s="23"/>
      <c r="C385" s="23"/>
      <c r="D385" s="25" t="s">
        <v>37</v>
      </c>
      <c r="E385" s="521" t="s">
        <v>968</v>
      </c>
      <c r="F385" s="521"/>
      <c r="G385" s="70"/>
      <c r="H385" s="74"/>
      <c r="I385" s="24"/>
      <c r="J385" s="36"/>
      <c r="K385" s="23"/>
    </row>
    <row r="386" spans="1:12" ht="35.25" customHeight="1" x14ac:dyDescent="0.25">
      <c r="A386" s="22" t="s">
        <v>878</v>
      </c>
      <c r="B386" s="23"/>
      <c r="C386" s="23"/>
      <c r="D386" s="25" t="s">
        <v>39</v>
      </c>
      <c r="E386" s="521" t="s">
        <v>969</v>
      </c>
      <c r="F386" s="521"/>
      <c r="G386" s="70"/>
      <c r="H386" s="74"/>
      <c r="I386" s="24"/>
      <c r="J386" s="36"/>
      <c r="K386" s="23"/>
    </row>
    <row r="387" spans="1:12" x14ac:dyDescent="0.25">
      <c r="A387" s="22" t="s">
        <v>878</v>
      </c>
      <c r="B387" s="23"/>
      <c r="C387" s="23" t="s">
        <v>14</v>
      </c>
      <c r="D387" s="25" t="s">
        <v>780</v>
      </c>
      <c r="E387" s="25"/>
      <c r="F387" s="25"/>
      <c r="G387" s="70"/>
      <c r="H387" s="74"/>
      <c r="I387" s="24"/>
      <c r="J387" s="36"/>
      <c r="K387" s="23"/>
    </row>
    <row r="388" spans="1:12" ht="47.25" customHeight="1" x14ac:dyDescent="0.25">
      <c r="A388" s="22" t="s">
        <v>878</v>
      </c>
      <c r="B388" s="23"/>
      <c r="C388" s="23"/>
      <c r="D388" s="25" t="s">
        <v>28</v>
      </c>
      <c r="E388" s="521" t="s">
        <v>971</v>
      </c>
      <c r="F388" s="521"/>
      <c r="G388" s="70"/>
      <c r="H388" s="74"/>
      <c r="I388" s="24"/>
      <c r="J388" s="36"/>
      <c r="K388" s="23"/>
      <c r="L388" s="48" t="s">
        <v>840</v>
      </c>
    </row>
    <row r="389" spans="1:12" ht="44.25" customHeight="1" x14ac:dyDescent="0.25">
      <c r="A389" s="22" t="s">
        <v>878</v>
      </c>
      <c r="B389" s="23"/>
      <c r="C389" s="23"/>
      <c r="D389" s="25" t="s">
        <v>21</v>
      </c>
      <c r="E389" s="521" t="s">
        <v>972</v>
      </c>
      <c r="F389" s="521"/>
      <c r="G389" s="70"/>
      <c r="H389" s="74"/>
      <c r="I389" s="24"/>
      <c r="J389" s="36"/>
      <c r="K389" s="23"/>
    </row>
    <row r="390" spans="1:12" ht="30.75" customHeight="1" x14ac:dyDescent="0.25">
      <c r="A390" s="22" t="s">
        <v>878</v>
      </c>
      <c r="B390" s="23"/>
      <c r="C390" s="23"/>
      <c r="D390" s="25" t="s">
        <v>22</v>
      </c>
      <c r="E390" s="521" t="s">
        <v>973</v>
      </c>
      <c r="F390" s="521"/>
      <c r="G390" s="70"/>
      <c r="H390" s="74"/>
      <c r="I390" s="24"/>
      <c r="J390" s="36"/>
      <c r="K390" s="23"/>
    </row>
    <row r="391" spans="1:12" ht="43.5" customHeight="1" x14ac:dyDescent="0.25">
      <c r="A391" s="22" t="s">
        <v>878</v>
      </c>
      <c r="B391" s="23"/>
      <c r="C391" s="23"/>
      <c r="D391" s="25" t="s">
        <v>24</v>
      </c>
      <c r="E391" s="521" t="s">
        <v>974</v>
      </c>
      <c r="F391" s="521"/>
      <c r="G391" s="70"/>
      <c r="H391" s="74"/>
      <c r="I391" s="24"/>
      <c r="J391" s="36"/>
      <c r="K391" s="23"/>
    </row>
    <row r="392" spans="1:12" x14ac:dyDescent="0.25">
      <c r="A392" s="22" t="s">
        <v>878</v>
      </c>
      <c r="B392" s="23"/>
      <c r="C392" s="23" t="s">
        <v>53</v>
      </c>
      <c r="D392" s="25" t="s">
        <v>781</v>
      </c>
      <c r="E392" s="25"/>
      <c r="F392" s="25"/>
      <c r="G392" s="70"/>
      <c r="H392" s="74"/>
      <c r="I392" s="24"/>
      <c r="J392" s="36"/>
      <c r="K392" s="23"/>
      <c r="L392" s="48" t="s">
        <v>841</v>
      </c>
    </row>
    <row r="393" spans="1:12" ht="49.5" customHeight="1" x14ac:dyDescent="0.25">
      <c r="A393" s="22" t="s">
        <v>878</v>
      </c>
      <c r="B393" s="23"/>
      <c r="C393" s="23"/>
      <c r="D393" s="25" t="s">
        <v>28</v>
      </c>
      <c r="E393" s="521" t="s">
        <v>975</v>
      </c>
      <c r="F393" s="521"/>
      <c r="G393" s="70"/>
      <c r="H393" s="74"/>
      <c r="I393" s="24"/>
      <c r="J393" s="36"/>
      <c r="K393" s="23"/>
    </row>
    <row r="394" spans="1:12" ht="30" customHeight="1" x14ac:dyDescent="0.25">
      <c r="A394" s="22" t="s">
        <v>878</v>
      </c>
      <c r="B394" s="23"/>
      <c r="C394" s="23"/>
      <c r="D394" s="25" t="s">
        <v>21</v>
      </c>
      <c r="E394" s="521" t="s">
        <v>976</v>
      </c>
      <c r="F394" s="521"/>
      <c r="G394" s="70"/>
      <c r="H394" s="74"/>
      <c r="I394" s="24"/>
      <c r="J394" s="36"/>
      <c r="K394" s="23"/>
    </row>
    <row r="395" spans="1:12" ht="45.75" customHeight="1" x14ac:dyDescent="0.25">
      <c r="A395" s="22" t="s">
        <v>878</v>
      </c>
      <c r="B395" s="23"/>
      <c r="C395" s="23"/>
      <c r="D395" s="25" t="s">
        <v>22</v>
      </c>
      <c r="E395" s="521" t="s">
        <v>977</v>
      </c>
      <c r="F395" s="521"/>
      <c r="G395" s="70"/>
      <c r="H395" s="74"/>
      <c r="I395" s="24"/>
      <c r="J395" s="36"/>
      <c r="K395" s="23"/>
    </row>
    <row r="396" spans="1:12" ht="34.5" customHeight="1" x14ac:dyDescent="0.25">
      <c r="A396" s="22" t="s">
        <v>878</v>
      </c>
      <c r="B396" s="23"/>
      <c r="C396" s="23"/>
      <c r="D396" s="25" t="s">
        <v>24</v>
      </c>
      <c r="E396" s="521" t="s">
        <v>978</v>
      </c>
      <c r="F396" s="521"/>
      <c r="G396" s="70"/>
      <c r="H396" s="74"/>
      <c r="I396" s="24"/>
      <c r="J396" s="36"/>
      <c r="K396" s="23"/>
    </row>
    <row r="397" spans="1:12" x14ac:dyDescent="0.25">
      <c r="A397" s="22" t="s">
        <v>878</v>
      </c>
      <c r="B397" s="23"/>
      <c r="C397" s="23"/>
      <c r="D397" s="25" t="s">
        <v>33</v>
      </c>
      <c r="E397" s="25" t="s">
        <v>782</v>
      </c>
      <c r="F397" s="25"/>
      <c r="G397" s="70"/>
      <c r="H397" s="74"/>
      <c r="I397" s="24"/>
      <c r="J397" s="36"/>
      <c r="K397" s="23"/>
    </row>
    <row r="398" spans="1:12" x14ac:dyDescent="0.25">
      <c r="A398" s="22" t="s">
        <v>878</v>
      </c>
      <c r="B398" s="23"/>
      <c r="C398" s="23"/>
      <c r="D398" s="25"/>
      <c r="E398" s="25" t="s">
        <v>6</v>
      </c>
      <c r="F398" s="25" t="s">
        <v>979</v>
      </c>
      <c r="G398" s="70"/>
      <c r="H398" s="74"/>
      <c r="I398" s="24"/>
      <c r="J398" s="36"/>
      <c r="K398" s="23"/>
    </row>
    <row r="399" spans="1:12" x14ac:dyDescent="0.25">
      <c r="A399" s="22" t="s">
        <v>878</v>
      </c>
      <c r="B399" s="23"/>
      <c r="C399" s="23"/>
      <c r="D399" s="25"/>
      <c r="E399" s="25" t="s">
        <v>7</v>
      </c>
      <c r="F399" s="25" t="s">
        <v>980</v>
      </c>
      <c r="G399" s="70"/>
      <c r="H399" s="74"/>
      <c r="I399" s="24"/>
      <c r="J399" s="36"/>
      <c r="K399" s="23"/>
    </row>
    <row r="400" spans="1:12" x14ac:dyDescent="0.25">
      <c r="A400" s="22" t="s">
        <v>878</v>
      </c>
      <c r="B400" s="23"/>
      <c r="C400" s="23"/>
      <c r="D400" s="25"/>
      <c r="E400" s="25" t="s">
        <v>8</v>
      </c>
      <c r="F400" s="25" t="s">
        <v>981</v>
      </c>
      <c r="G400" s="70"/>
      <c r="H400" s="74"/>
      <c r="I400" s="24"/>
      <c r="J400" s="36"/>
      <c r="K400" s="23"/>
    </row>
    <row r="401" spans="1:12" x14ac:dyDescent="0.25">
      <c r="A401" s="22" t="s">
        <v>878</v>
      </c>
      <c r="B401" s="23"/>
      <c r="C401" s="23"/>
      <c r="D401" s="25"/>
      <c r="E401" s="25" t="s">
        <v>9</v>
      </c>
      <c r="F401" s="25" t="s">
        <v>982</v>
      </c>
      <c r="G401" s="70"/>
      <c r="H401" s="74"/>
      <c r="I401" s="24"/>
      <c r="J401" s="36"/>
      <c r="K401" s="23"/>
    </row>
    <row r="402" spans="1:12" ht="64.5" customHeight="1" x14ac:dyDescent="0.25">
      <c r="A402" s="22" t="s">
        <v>878</v>
      </c>
      <c r="B402" s="23"/>
      <c r="C402" s="23"/>
      <c r="D402" s="25" t="s">
        <v>35</v>
      </c>
      <c r="E402" s="521" t="s">
        <v>983</v>
      </c>
      <c r="F402" s="521"/>
      <c r="G402" s="70"/>
      <c r="H402" s="74"/>
      <c r="I402" s="24"/>
      <c r="J402" s="36"/>
      <c r="K402" s="23"/>
    </row>
    <row r="403" spans="1:12" ht="31.5" customHeight="1" x14ac:dyDescent="0.25">
      <c r="A403" s="22" t="s">
        <v>878</v>
      </c>
      <c r="B403" s="23"/>
      <c r="C403" s="23"/>
      <c r="D403" s="25" t="s">
        <v>37</v>
      </c>
      <c r="E403" s="520" t="s">
        <v>984</v>
      </c>
      <c r="F403" s="521"/>
      <c r="G403" s="70"/>
      <c r="H403" s="74"/>
      <c r="I403" s="24"/>
      <c r="J403" s="36"/>
      <c r="K403" s="23"/>
    </row>
    <row r="404" spans="1:12" ht="33.75" customHeight="1" x14ac:dyDescent="0.25">
      <c r="A404" s="22" t="s">
        <v>878</v>
      </c>
      <c r="B404" s="23"/>
      <c r="C404" s="23"/>
      <c r="D404" s="25" t="s">
        <v>39</v>
      </c>
      <c r="E404" s="521" t="s">
        <v>985</v>
      </c>
      <c r="F404" s="521"/>
      <c r="G404" s="70"/>
      <c r="H404" s="74"/>
      <c r="I404" s="24"/>
      <c r="J404" s="36"/>
      <c r="K404" s="23"/>
    </row>
    <row r="405" spans="1:12" ht="30.75" customHeight="1" x14ac:dyDescent="0.25">
      <c r="A405" s="22" t="s">
        <v>878</v>
      </c>
      <c r="B405" s="23"/>
      <c r="C405" s="23"/>
      <c r="D405" s="25" t="s">
        <v>41</v>
      </c>
      <c r="E405" s="521" t="s">
        <v>986</v>
      </c>
      <c r="F405" s="521"/>
      <c r="G405" s="70"/>
      <c r="H405" s="74"/>
      <c r="I405" s="24"/>
      <c r="J405" s="36"/>
      <c r="K405" s="23"/>
    </row>
    <row r="406" spans="1:12" ht="29.25" customHeight="1" x14ac:dyDescent="0.25">
      <c r="A406" s="22" t="s">
        <v>878</v>
      </c>
      <c r="B406" s="23"/>
      <c r="C406" s="23"/>
      <c r="D406" s="25" t="s">
        <v>144</v>
      </c>
      <c r="E406" s="521" t="s">
        <v>987</v>
      </c>
      <c r="F406" s="521"/>
      <c r="G406" s="70"/>
      <c r="H406" s="74"/>
      <c r="I406" s="24"/>
      <c r="J406" s="36"/>
      <c r="K406" s="23"/>
    </row>
    <row r="407" spans="1:12" x14ac:dyDescent="0.25">
      <c r="A407" s="22" t="s">
        <v>878</v>
      </c>
      <c r="B407" s="23"/>
      <c r="C407" s="23" t="s">
        <v>356</v>
      </c>
      <c r="D407" s="25" t="s">
        <v>783</v>
      </c>
      <c r="E407" s="25"/>
      <c r="F407" s="25"/>
      <c r="G407" s="70"/>
      <c r="H407" s="74"/>
      <c r="I407" s="24"/>
      <c r="J407" s="36"/>
      <c r="K407" s="23"/>
      <c r="L407" s="48" t="s">
        <v>842</v>
      </c>
    </row>
    <row r="408" spans="1:12" ht="29.25" customHeight="1" x14ac:dyDescent="0.25">
      <c r="A408" s="22" t="s">
        <v>878</v>
      </c>
      <c r="B408" s="23"/>
      <c r="C408" s="23"/>
      <c r="D408" s="25" t="s">
        <v>28</v>
      </c>
      <c r="E408" s="521" t="s">
        <v>988</v>
      </c>
      <c r="F408" s="521"/>
      <c r="G408" s="70"/>
      <c r="H408" s="74"/>
      <c r="I408" s="24"/>
      <c r="J408" s="36"/>
      <c r="K408" s="23"/>
    </row>
    <row r="409" spans="1:12" ht="30.75" customHeight="1" x14ac:dyDescent="0.25">
      <c r="A409" s="22" t="s">
        <v>878</v>
      </c>
      <c r="B409" s="23"/>
      <c r="C409" s="23"/>
      <c r="D409" s="25" t="s">
        <v>21</v>
      </c>
      <c r="E409" s="521" t="s">
        <v>989</v>
      </c>
      <c r="F409" s="521"/>
      <c r="G409" s="70"/>
      <c r="H409" s="74"/>
      <c r="I409" s="24"/>
      <c r="J409" s="36"/>
      <c r="K409" s="23"/>
    </row>
    <row r="410" spans="1:12" x14ac:dyDescent="0.25">
      <c r="A410" s="22" t="s">
        <v>878</v>
      </c>
      <c r="B410" s="23"/>
      <c r="C410" s="23"/>
      <c r="D410" s="25" t="s">
        <v>22</v>
      </c>
      <c r="E410" s="25" t="s">
        <v>784</v>
      </c>
      <c r="F410" s="25"/>
      <c r="G410" s="70"/>
      <c r="H410" s="74"/>
      <c r="I410" s="24"/>
      <c r="J410" s="36"/>
      <c r="K410" s="23"/>
    </row>
    <row r="411" spans="1:12" x14ac:dyDescent="0.25">
      <c r="A411" s="22" t="s">
        <v>878</v>
      </c>
      <c r="B411" s="23"/>
      <c r="C411" s="23"/>
      <c r="D411" s="25"/>
      <c r="E411" s="25" t="s">
        <v>121</v>
      </c>
      <c r="F411" s="25" t="s">
        <v>990</v>
      </c>
      <c r="G411" s="70"/>
      <c r="H411" s="74"/>
      <c r="I411" s="24"/>
      <c r="J411" s="36"/>
      <c r="K411" s="23"/>
    </row>
    <row r="412" spans="1:12" x14ac:dyDescent="0.25">
      <c r="A412" s="22" t="s">
        <v>878</v>
      </c>
      <c r="B412" s="23"/>
      <c r="C412" s="23"/>
      <c r="D412" s="25"/>
      <c r="E412" s="25" t="s">
        <v>123</v>
      </c>
      <c r="F412" s="25" t="s">
        <v>991</v>
      </c>
      <c r="G412" s="70"/>
      <c r="H412" s="14"/>
      <c r="I412" s="24"/>
      <c r="J412" s="36"/>
      <c r="K412" s="23"/>
    </row>
    <row r="413" spans="1:12" x14ac:dyDescent="0.25">
      <c r="A413" s="22" t="s">
        <v>878</v>
      </c>
      <c r="B413" s="23"/>
      <c r="C413" s="23"/>
      <c r="D413" s="25"/>
      <c r="E413" s="25" t="s">
        <v>125</v>
      </c>
      <c r="F413" s="25" t="s">
        <v>992</v>
      </c>
      <c r="G413" s="70"/>
      <c r="H413" s="74"/>
      <c r="I413" s="24"/>
      <c r="J413" s="36"/>
      <c r="K413" s="23"/>
    </row>
    <row r="414" spans="1:12" x14ac:dyDescent="0.25">
      <c r="A414" s="22" t="s">
        <v>878</v>
      </c>
      <c r="B414" s="23"/>
      <c r="C414" s="23"/>
      <c r="D414" s="25"/>
      <c r="E414" s="25" t="s">
        <v>124</v>
      </c>
      <c r="F414" s="25" t="s">
        <v>993</v>
      </c>
      <c r="G414" s="70"/>
      <c r="H414" s="74"/>
      <c r="I414" s="24"/>
      <c r="J414" s="36"/>
      <c r="K414" s="23"/>
    </row>
    <row r="415" spans="1:12" x14ac:dyDescent="0.25">
      <c r="A415" s="22" t="s">
        <v>878</v>
      </c>
      <c r="B415" s="23"/>
      <c r="C415" s="23"/>
      <c r="D415" s="25"/>
      <c r="E415" s="25" t="s">
        <v>122</v>
      </c>
      <c r="F415" s="25" t="s">
        <v>994</v>
      </c>
      <c r="G415" s="70"/>
      <c r="H415" s="74"/>
      <c r="I415" s="24"/>
      <c r="J415" s="36"/>
      <c r="K415" s="23"/>
    </row>
    <row r="416" spans="1:12" x14ac:dyDescent="0.25">
      <c r="A416" s="22" t="s">
        <v>878</v>
      </c>
      <c r="B416" s="23"/>
      <c r="C416" s="23"/>
      <c r="D416" s="25"/>
      <c r="E416" s="25" t="s">
        <v>126</v>
      </c>
      <c r="F416" s="25" t="s">
        <v>995</v>
      </c>
      <c r="G416" s="70"/>
      <c r="H416" s="74"/>
      <c r="I416" s="24"/>
      <c r="J416" s="36"/>
      <c r="K416" s="23"/>
    </row>
    <row r="417" spans="1:12" x14ac:dyDescent="0.25">
      <c r="A417" s="22" t="s">
        <v>878</v>
      </c>
      <c r="B417" s="23"/>
      <c r="C417" s="23"/>
      <c r="D417" s="25"/>
      <c r="E417" s="25" t="s">
        <v>347</v>
      </c>
      <c r="F417" s="25" t="s">
        <v>996</v>
      </c>
      <c r="G417" s="70"/>
      <c r="H417" s="74"/>
      <c r="I417" s="24"/>
      <c r="J417" s="36"/>
      <c r="K417" s="23"/>
    </row>
    <row r="418" spans="1:12" x14ac:dyDescent="0.25">
      <c r="A418" s="22" t="s">
        <v>878</v>
      </c>
      <c r="B418" s="23"/>
      <c r="C418" s="23"/>
      <c r="D418" s="25"/>
      <c r="E418" s="25" t="s">
        <v>349</v>
      </c>
      <c r="F418" s="25" t="s">
        <v>997</v>
      </c>
      <c r="G418" s="70"/>
      <c r="H418" s="74"/>
      <c r="I418" s="24"/>
      <c r="J418" s="36"/>
      <c r="K418" s="23"/>
    </row>
    <row r="419" spans="1:12" ht="33.75" customHeight="1" x14ac:dyDescent="0.25">
      <c r="A419" s="22" t="s">
        <v>878</v>
      </c>
      <c r="B419" s="23"/>
      <c r="C419" s="23"/>
      <c r="D419" s="25" t="s">
        <v>24</v>
      </c>
      <c r="E419" s="521" t="s">
        <v>998</v>
      </c>
      <c r="F419" s="521"/>
      <c r="G419" s="70"/>
      <c r="H419" s="74"/>
      <c r="I419" s="24"/>
      <c r="J419" s="36"/>
      <c r="K419" s="23"/>
    </row>
    <row r="420" spans="1:12" ht="30.75" customHeight="1" x14ac:dyDescent="0.25">
      <c r="A420" s="22" t="s">
        <v>878</v>
      </c>
      <c r="B420" s="23"/>
      <c r="C420" s="23"/>
      <c r="D420" s="25" t="s">
        <v>33</v>
      </c>
      <c r="E420" s="521" t="s">
        <v>999</v>
      </c>
      <c r="F420" s="521"/>
      <c r="G420" s="70"/>
      <c r="H420" s="74"/>
      <c r="I420" s="24"/>
      <c r="J420" s="36"/>
      <c r="K420" s="23"/>
    </row>
    <row r="421" spans="1:12" ht="33.75" customHeight="1" x14ac:dyDescent="0.25">
      <c r="A421" s="22" t="s">
        <v>878</v>
      </c>
      <c r="B421" s="23"/>
      <c r="C421" s="23"/>
      <c r="D421" s="25" t="s">
        <v>35</v>
      </c>
      <c r="E421" s="521" t="s">
        <v>1000</v>
      </c>
      <c r="F421" s="521"/>
      <c r="G421" s="70"/>
      <c r="H421" s="74"/>
      <c r="I421" s="24"/>
      <c r="J421" s="36"/>
      <c r="K421" s="23"/>
    </row>
    <row r="422" spans="1:12" ht="18" customHeight="1" x14ac:dyDescent="0.25">
      <c r="A422" s="22" t="s">
        <v>878</v>
      </c>
      <c r="B422" s="23"/>
      <c r="C422" s="23"/>
      <c r="D422" s="25" t="s">
        <v>37</v>
      </c>
      <c r="E422" s="521" t="s">
        <v>1001</v>
      </c>
      <c r="F422" s="521"/>
      <c r="G422" s="70"/>
      <c r="H422" s="74"/>
      <c r="I422" s="24"/>
      <c r="J422" s="36"/>
      <c r="K422" s="23"/>
    </row>
    <row r="423" spans="1:12" ht="33" customHeight="1" x14ac:dyDescent="0.25">
      <c r="A423" s="22" t="s">
        <v>878</v>
      </c>
      <c r="B423" s="23"/>
      <c r="C423" s="23"/>
      <c r="D423" s="25" t="s">
        <v>39</v>
      </c>
      <c r="E423" s="521" t="s">
        <v>1002</v>
      </c>
      <c r="F423" s="521"/>
      <c r="G423" s="70"/>
      <c r="H423" s="74"/>
      <c r="I423" s="24"/>
      <c r="J423" s="36"/>
      <c r="K423" s="23"/>
    </row>
    <row r="424" spans="1:12" x14ac:dyDescent="0.25">
      <c r="A424" s="22" t="s">
        <v>878</v>
      </c>
      <c r="B424" s="23"/>
      <c r="C424" s="23"/>
      <c r="D424" s="25" t="s">
        <v>41</v>
      </c>
      <c r="E424" s="25" t="s">
        <v>1003</v>
      </c>
      <c r="F424" s="25"/>
      <c r="G424" s="70"/>
      <c r="H424" s="74"/>
      <c r="I424" s="24"/>
      <c r="J424" s="36"/>
      <c r="K424" s="23"/>
    </row>
    <row r="425" spans="1:12" x14ac:dyDescent="0.25">
      <c r="B425" s="23"/>
      <c r="C425" s="33"/>
      <c r="D425" s="18"/>
      <c r="E425" s="18"/>
      <c r="F425" s="51" t="s">
        <v>44</v>
      </c>
      <c r="G425" s="23"/>
      <c r="H425" s="35"/>
      <c r="I425" s="24"/>
      <c r="J425" s="36"/>
      <c r="K425" s="23"/>
    </row>
    <row r="426" spans="1:12" x14ac:dyDescent="0.25">
      <c r="B426" s="44" t="s">
        <v>767</v>
      </c>
      <c r="C426" s="23"/>
      <c r="D426" s="25"/>
      <c r="E426" s="25"/>
      <c r="F426" s="51"/>
      <c r="G426" s="23"/>
      <c r="H426" s="35"/>
      <c r="I426" s="24"/>
      <c r="J426" s="36"/>
      <c r="K426" s="23"/>
      <c r="L426" s="48" t="s">
        <v>843</v>
      </c>
    </row>
    <row r="427" spans="1:12" x14ac:dyDescent="0.25">
      <c r="B427" s="44"/>
      <c r="C427" s="23" t="s">
        <v>6</v>
      </c>
      <c r="D427" s="25" t="s">
        <v>769</v>
      </c>
      <c r="E427" s="25"/>
      <c r="F427" s="51"/>
      <c r="G427" s="23"/>
      <c r="H427" s="35"/>
      <c r="I427" s="24"/>
      <c r="J427" s="36"/>
      <c r="K427" s="23"/>
      <c r="L427" s="48" t="s">
        <v>844</v>
      </c>
    </row>
    <row r="428" spans="1:12" x14ac:dyDescent="0.25">
      <c r="B428" s="44"/>
      <c r="C428" s="23"/>
      <c r="D428" s="25" t="s">
        <v>28</v>
      </c>
      <c r="E428" s="522" t="s">
        <v>1004</v>
      </c>
      <c r="F428" s="522"/>
      <c r="G428" s="23"/>
      <c r="H428" s="35"/>
      <c r="I428" s="24"/>
      <c r="J428" s="36"/>
      <c r="K428" s="23"/>
    </row>
    <row r="429" spans="1:12" x14ac:dyDescent="0.25">
      <c r="B429" s="44"/>
      <c r="C429" s="23"/>
      <c r="D429" s="25" t="s">
        <v>21</v>
      </c>
      <c r="E429" s="522" t="s">
        <v>1005</v>
      </c>
      <c r="F429" s="522"/>
      <c r="G429" s="23"/>
      <c r="H429" s="35"/>
      <c r="I429" s="24"/>
      <c r="J429" s="36"/>
      <c r="K429" s="23"/>
    </row>
    <row r="430" spans="1:12" ht="35.25" customHeight="1" x14ac:dyDescent="0.25">
      <c r="B430" s="44"/>
      <c r="C430" s="23"/>
      <c r="D430" s="25" t="s">
        <v>22</v>
      </c>
      <c r="E430" s="521" t="s">
        <v>1006</v>
      </c>
      <c r="F430" s="521"/>
      <c r="G430" s="23"/>
      <c r="H430" s="35"/>
      <c r="I430" s="24"/>
      <c r="J430" s="36"/>
      <c r="K430" s="23"/>
    </row>
    <row r="431" spans="1:12" x14ac:dyDescent="0.25">
      <c r="B431" s="44"/>
      <c r="C431" s="23"/>
      <c r="D431" s="25" t="s">
        <v>24</v>
      </c>
      <c r="E431" s="522" t="s">
        <v>768</v>
      </c>
      <c r="F431" s="522"/>
      <c r="G431" s="23"/>
      <c r="H431" s="35"/>
      <c r="I431" s="24"/>
      <c r="J431" s="36"/>
      <c r="K431" s="23"/>
    </row>
    <row r="432" spans="1:12" x14ac:dyDescent="0.25">
      <c r="B432" s="44"/>
      <c r="C432" s="23"/>
      <c r="D432" s="25"/>
      <c r="E432" s="25" t="s">
        <v>121</v>
      </c>
      <c r="F432" s="25" t="s">
        <v>1007</v>
      </c>
      <c r="G432" s="23"/>
      <c r="H432" s="35"/>
      <c r="I432" s="24"/>
      <c r="J432" s="36"/>
      <c r="K432" s="23"/>
    </row>
    <row r="433" spans="2:12" x14ac:dyDescent="0.25">
      <c r="B433" s="44"/>
      <c r="C433" s="23"/>
      <c r="D433" s="25"/>
      <c r="E433" s="25" t="s">
        <v>123</v>
      </c>
      <c r="F433" s="25" t="s">
        <v>1008</v>
      </c>
      <c r="G433" s="23"/>
      <c r="H433" s="35"/>
      <c r="I433" s="24"/>
      <c r="J433" s="36"/>
      <c r="K433" s="23"/>
    </row>
    <row r="434" spans="2:12" x14ac:dyDescent="0.25">
      <c r="B434" s="44"/>
      <c r="C434" s="23"/>
      <c r="D434" s="25"/>
      <c r="E434" s="25" t="s">
        <v>125</v>
      </c>
      <c r="F434" s="25" t="s">
        <v>1009</v>
      </c>
      <c r="G434" s="23"/>
      <c r="H434" s="35"/>
      <c r="I434" s="24"/>
      <c r="J434" s="36"/>
      <c r="K434" s="23"/>
    </row>
    <row r="435" spans="2:12" x14ac:dyDescent="0.25">
      <c r="B435" s="44"/>
      <c r="C435" s="23"/>
      <c r="D435" s="25"/>
      <c r="E435" s="25" t="s">
        <v>124</v>
      </c>
      <c r="F435" s="25" t="s">
        <v>1010</v>
      </c>
      <c r="G435" s="23"/>
      <c r="H435" s="35"/>
      <c r="I435" s="24"/>
      <c r="J435" s="36"/>
      <c r="K435" s="23"/>
    </row>
    <row r="436" spans="2:12" x14ac:dyDescent="0.25">
      <c r="B436" s="44"/>
      <c r="C436" s="23"/>
      <c r="D436" s="25"/>
      <c r="E436" s="25" t="s">
        <v>122</v>
      </c>
      <c r="F436" s="25" t="s">
        <v>1011</v>
      </c>
      <c r="G436" s="23"/>
      <c r="H436" s="35"/>
      <c r="I436" s="24"/>
      <c r="J436" s="36"/>
      <c r="K436" s="23"/>
    </row>
    <row r="437" spans="2:12" x14ac:dyDescent="0.25">
      <c r="B437" s="44"/>
      <c r="C437" s="23"/>
      <c r="D437" s="25"/>
      <c r="E437" s="25" t="s">
        <v>126</v>
      </c>
      <c r="F437" s="25" t="s">
        <v>1012</v>
      </c>
      <c r="G437" s="23"/>
      <c r="H437" s="35"/>
      <c r="I437" s="24"/>
      <c r="J437" s="36"/>
      <c r="K437" s="23"/>
    </row>
    <row r="438" spans="2:12" x14ac:dyDescent="0.25">
      <c r="B438" s="44"/>
      <c r="C438" s="23"/>
      <c r="D438" s="25"/>
      <c r="E438" s="25" t="s">
        <v>347</v>
      </c>
      <c r="F438" s="25" t="s">
        <v>1013</v>
      </c>
      <c r="G438" s="23"/>
      <c r="H438" s="35"/>
      <c r="I438" s="24"/>
      <c r="J438" s="36"/>
      <c r="K438" s="23"/>
    </row>
    <row r="439" spans="2:12" x14ac:dyDescent="0.25">
      <c r="B439" s="44"/>
      <c r="C439" s="23"/>
      <c r="D439" s="25"/>
      <c r="E439" s="25" t="s">
        <v>349</v>
      </c>
      <c r="F439" s="25" t="s">
        <v>1014</v>
      </c>
      <c r="G439" s="23"/>
      <c r="H439" s="35"/>
      <c r="I439" s="24"/>
      <c r="J439" s="36"/>
      <c r="K439" s="23"/>
    </row>
    <row r="440" spans="2:12" x14ac:dyDescent="0.25">
      <c r="B440" s="44"/>
      <c r="C440" s="23" t="s">
        <v>7</v>
      </c>
      <c r="D440" s="25" t="s">
        <v>770</v>
      </c>
      <c r="E440" s="25"/>
      <c r="F440" s="25"/>
      <c r="G440" s="23"/>
      <c r="H440" s="35"/>
      <c r="I440" s="24"/>
      <c r="J440" s="36"/>
      <c r="K440" s="23"/>
      <c r="L440" s="48" t="s">
        <v>845</v>
      </c>
    </row>
    <row r="441" spans="2:12" ht="30" customHeight="1" x14ac:dyDescent="0.25">
      <c r="B441" s="44"/>
      <c r="C441" s="23"/>
      <c r="D441" s="25" t="s">
        <v>28</v>
      </c>
      <c r="E441" s="521" t="s">
        <v>1015</v>
      </c>
      <c r="F441" s="521"/>
      <c r="G441" s="23"/>
      <c r="H441" s="35"/>
      <c r="I441" s="24"/>
      <c r="J441" s="36"/>
      <c r="K441" s="23"/>
    </row>
    <row r="442" spans="2:12" ht="15" customHeight="1" x14ac:dyDescent="0.25">
      <c r="B442" s="44"/>
      <c r="C442" s="23"/>
      <c r="D442" s="25" t="s">
        <v>21</v>
      </c>
      <c r="E442" s="521" t="s">
        <v>1016</v>
      </c>
      <c r="F442" s="521"/>
      <c r="G442" s="23"/>
      <c r="H442" s="35"/>
      <c r="I442" s="24"/>
      <c r="J442" s="36"/>
      <c r="K442" s="23"/>
    </row>
    <row r="443" spans="2:12" ht="27.75" customHeight="1" x14ac:dyDescent="0.25">
      <c r="B443" s="44"/>
      <c r="C443" s="23"/>
      <c r="D443" s="25" t="s">
        <v>22</v>
      </c>
      <c r="E443" s="521" t="s">
        <v>1017</v>
      </c>
      <c r="F443" s="521"/>
      <c r="G443" s="23"/>
      <c r="H443" s="35"/>
      <c r="I443" s="24"/>
      <c r="J443" s="36"/>
      <c r="K443" s="23"/>
    </row>
    <row r="444" spans="2:12" x14ac:dyDescent="0.25">
      <c r="B444" s="44"/>
      <c r="C444" s="23"/>
      <c r="D444" s="25" t="s">
        <v>24</v>
      </c>
      <c r="E444" s="521" t="s">
        <v>1018</v>
      </c>
      <c r="F444" s="521"/>
      <c r="G444" s="23"/>
      <c r="H444" s="35"/>
      <c r="I444" s="24"/>
      <c r="J444" s="36"/>
      <c r="K444" s="23"/>
    </row>
    <row r="445" spans="2:12" ht="33.75" customHeight="1" x14ac:dyDescent="0.25">
      <c r="B445" s="44"/>
      <c r="C445" s="23"/>
      <c r="D445" s="25" t="s">
        <v>33</v>
      </c>
      <c r="E445" s="521" t="s">
        <v>1019</v>
      </c>
      <c r="F445" s="521"/>
      <c r="G445" s="23"/>
      <c r="H445" s="35"/>
      <c r="I445" s="24"/>
      <c r="J445" s="36"/>
      <c r="K445" s="23"/>
    </row>
    <row r="446" spans="2:12" ht="31.5" customHeight="1" x14ac:dyDescent="0.25">
      <c r="B446" s="44"/>
      <c r="C446" s="23"/>
      <c r="D446" s="25" t="s">
        <v>35</v>
      </c>
      <c r="E446" s="521" t="s">
        <v>1020</v>
      </c>
      <c r="F446" s="521"/>
      <c r="G446" s="23"/>
      <c r="H446" s="35"/>
      <c r="I446" s="24"/>
      <c r="J446" s="36"/>
      <c r="K446" s="23"/>
    </row>
    <row r="447" spans="2:12" ht="31.5" customHeight="1" x14ac:dyDescent="0.25">
      <c r="B447" s="44"/>
      <c r="C447" s="23"/>
      <c r="D447" s="25" t="s">
        <v>37</v>
      </c>
      <c r="E447" s="521" t="s">
        <v>1021</v>
      </c>
      <c r="F447" s="521"/>
      <c r="G447" s="23"/>
      <c r="H447" s="35"/>
      <c r="I447" s="24"/>
      <c r="J447" s="36"/>
      <c r="K447" s="23"/>
    </row>
    <row r="448" spans="2:12" x14ac:dyDescent="0.25">
      <c r="B448" s="44"/>
      <c r="C448" s="23"/>
      <c r="D448" s="25" t="s">
        <v>39</v>
      </c>
      <c r="E448" s="521" t="s">
        <v>1022</v>
      </c>
      <c r="F448" s="521"/>
      <c r="G448" s="23"/>
      <c r="H448" s="35"/>
      <c r="I448" s="24"/>
      <c r="J448" s="36"/>
      <c r="K448" s="23"/>
    </row>
    <row r="449" spans="1:12" x14ac:dyDescent="0.25">
      <c r="B449" s="44"/>
      <c r="C449" s="23" t="s">
        <v>8</v>
      </c>
      <c r="D449" s="25" t="s">
        <v>771</v>
      </c>
      <c r="E449" s="25"/>
      <c r="F449" s="25"/>
      <c r="G449" s="23"/>
      <c r="H449" s="35"/>
      <c r="I449" s="24"/>
      <c r="J449" s="36"/>
      <c r="K449" s="23"/>
      <c r="L449" s="48" t="s">
        <v>846</v>
      </c>
    </row>
    <row r="450" spans="1:12" x14ac:dyDescent="0.25">
      <c r="B450" s="44"/>
      <c r="C450" s="23"/>
      <c r="D450" s="25" t="s">
        <v>28</v>
      </c>
      <c r="E450" s="25" t="s">
        <v>772</v>
      </c>
      <c r="F450" s="51"/>
      <c r="G450" s="23"/>
      <c r="H450" s="35"/>
      <c r="I450" s="24"/>
      <c r="J450" s="36"/>
      <c r="K450" s="23"/>
    </row>
    <row r="451" spans="1:12" x14ac:dyDescent="0.25">
      <c r="B451" s="44"/>
      <c r="C451" s="23"/>
      <c r="D451" s="25"/>
      <c r="E451" s="25" t="s">
        <v>121</v>
      </c>
      <c r="F451" s="25" t="s">
        <v>1023</v>
      </c>
      <c r="G451" s="23"/>
      <c r="H451" s="35"/>
      <c r="I451" s="24"/>
      <c r="J451" s="36"/>
      <c r="K451" s="23"/>
    </row>
    <row r="452" spans="1:12" x14ac:dyDescent="0.25">
      <c r="B452" s="44"/>
      <c r="C452" s="23"/>
      <c r="D452" s="25"/>
      <c r="E452" s="25" t="s">
        <v>123</v>
      </c>
      <c r="F452" s="25" t="s">
        <v>1024</v>
      </c>
      <c r="G452" s="23"/>
      <c r="H452" s="35"/>
      <c r="I452" s="24"/>
      <c r="J452" s="36"/>
      <c r="K452" s="23"/>
    </row>
    <row r="453" spans="1:12" x14ac:dyDescent="0.25">
      <c r="B453" s="44"/>
      <c r="C453" s="23"/>
      <c r="D453" s="25"/>
      <c r="E453" s="25" t="s">
        <v>125</v>
      </c>
      <c r="F453" s="25" t="s">
        <v>1025</v>
      </c>
      <c r="G453" s="23"/>
      <c r="H453" s="35"/>
      <c r="I453" s="24"/>
      <c r="J453" s="36"/>
      <c r="K453" s="23"/>
    </row>
    <row r="454" spans="1:12" x14ac:dyDescent="0.25">
      <c r="B454" s="44"/>
      <c r="C454" s="23"/>
      <c r="D454" s="25"/>
      <c r="E454" s="25" t="s">
        <v>124</v>
      </c>
      <c r="F454" s="25" t="s">
        <v>1026</v>
      </c>
      <c r="G454" s="23"/>
      <c r="H454" s="35"/>
      <c r="I454" s="24"/>
      <c r="J454" s="36"/>
      <c r="K454" s="23"/>
    </row>
    <row r="455" spans="1:12" x14ac:dyDescent="0.25">
      <c r="B455" s="44"/>
      <c r="C455" s="23"/>
      <c r="D455" s="25"/>
      <c r="E455" s="25" t="s">
        <v>122</v>
      </c>
      <c r="F455" s="24" t="s">
        <v>1027</v>
      </c>
      <c r="G455" s="23"/>
      <c r="H455" s="35"/>
      <c r="I455" s="24"/>
      <c r="J455" s="36"/>
      <c r="K455" s="23"/>
    </row>
    <row r="456" spans="1:12" ht="45.75" customHeight="1" x14ac:dyDescent="0.25">
      <c r="B456" s="44"/>
      <c r="C456" s="23"/>
      <c r="D456" s="25" t="s">
        <v>21</v>
      </c>
      <c r="E456" s="521" t="s">
        <v>1028</v>
      </c>
      <c r="F456" s="521"/>
      <c r="G456" s="23"/>
      <c r="H456" s="35"/>
      <c r="I456" s="24"/>
      <c r="J456" s="36"/>
      <c r="K456" s="23"/>
    </row>
    <row r="457" spans="1:12" ht="48" customHeight="1" x14ac:dyDescent="0.25">
      <c r="B457" s="44"/>
      <c r="C457" s="23"/>
      <c r="D457" s="25" t="s">
        <v>22</v>
      </c>
      <c r="E457" s="521" t="s">
        <v>1029</v>
      </c>
      <c r="F457" s="521"/>
      <c r="G457" s="23"/>
      <c r="H457" s="35"/>
      <c r="I457" s="24"/>
      <c r="J457" s="36"/>
      <c r="K457" s="23"/>
    </row>
    <row r="458" spans="1:12" ht="33.75" customHeight="1" x14ac:dyDescent="0.25">
      <c r="B458" s="44"/>
      <c r="C458" s="23"/>
      <c r="D458" s="25" t="s">
        <v>24</v>
      </c>
      <c r="E458" s="521" t="s">
        <v>1030</v>
      </c>
      <c r="F458" s="521"/>
      <c r="G458" s="23"/>
      <c r="H458" s="35"/>
      <c r="I458" s="24"/>
      <c r="J458" s="36"/>
      <c r="K458" s="23"/>
    </row>
    <row r="459" spans="1:12" x14ac:dyDescent="0.25">
      <c r="B459" s="44"/>
      <c r="C459" s="23"/>
      <c r="D459" s="22"/>
      <c r="E459" s="22"/>
      <c r="F459" s="51" t="s">
        <v>44</v>
      </c>
      <c r="H459" s="35"/>
      <c r="I459" s="24"/>
      <c r="J459" s="36"/>
      <c r="K459" s="23"/>
    </row>
    <row r="460" spans="1:12" x14ac:dyDescent="0.25">
      <c r="B460" s="44" t="s">
        <v>773</v>
      </c>
      <c r="C460" s="23"/>
      <c r="D460" s="25"/>
      <c r="E460" s="25"/>
      <c r="F460" s="25"/>
      <c r="G460" s="23"/>
      <c r="H460" s="35"/>
      <c r="I460" s="24"/>
      <c r="J460" s="36"/>
      <c r="K460" s="23"/>
      <c r="L460" s="48" t="s">
        <v>848</v>
      </c>
    </row>
    <row r="461" spans="1:12" x14ac:dyDescent="0.25">
      <c r="A461" s="22" t="s">
        <v>876</v>
      </c>
      <c r="B461" s="44"/>
      <c r="C461" s="23" t="s">
        <v>6</v>
      </c>
      <c r="D461" s="25" t="s">
        <v>774</v>
      </c>
      <c r="E461" s="25"/>
      <c r="F461" s="25"/>
      <c r="G461" s="23"/>
      <c r="H461" s="35"/>
      <c r="I461" s="24"/>
      <c r="J461" s="36"/>
      <c r="K461" s="23"/>
      <c r="L461" s="48" t="s">
        <v>847</v>
      </c>
    </row>
    <row r="462" spans="1:12" ht="32.25" customHeight="1" x14ac:dyDescent="0.25">
      <c r="A462" s="22" t="s">
        <v>876</v>
      </c>
      <c r="B462" s="44"/>
      <c r="C462" s="23"/>
      <c r="D462" s="25" t="s">
        <v>28</v>
      </c>
      <c r="E462" s="521" t="s">
        <v>1031</v>
      </c>
      <c r="F462" s="521"/>
      <c r="G462" s="23"/>
      <c r="H462" s="35"/>
      <c r="I462" s="24"/>
      <c r="J462" s="36"/>
      <c r="K462" s="23"/>
    </row>
    <row r="463" spans="1:12" ht="46.5" customHeight="1" x14ac:dyDescent="0.25">
      <c r="A463" s="22" t="s">
        <v>876</v>
      </c>
      <c r="B463" s="44"/>
      <c r="C463" s="23"/>
      <c r="D463" s="25" t="s">
        <v>21</v>
      </c>
      <c r="E463" s="521" t="s">
        <v>1032</v>
      </c>
      <c r="F463" s="521"/>
      <c r="G463" s="23"/>
      <c r="H463" s="35"/>
      <c r="I463" s="24"/>
      <c r="J463" s="36"/>
      <c r="K463" s="23"/>
    </row>
    <row r="464" spans="1:12" ht="29.25" customHeight="1" x14ac:dyDescent="0.25">
      <c r="A464" s="22" t="s">
        <v>876</v>
      </c>
      <c r="B464" s="44"/>
      <c r="C464" s="23"/>
      <c r="D464" s="25" t="s">
        <v>22</v>
      </c>
      <c r="E464" s="521" t="s">
        <v>1033</v>
      </c>
      <c r="F464" s="521"/>
      <c r="G464" s="23"/>
      <c r="H464" s="35"/>
      <c r="I464" s="24"/>
      <c r="J464" s="36"/>
      <c r="K464" s="23"/>
    </row>
    <row r="465" spans="1:12" ht="30" customHeight="1" x14ac:dyDescent="0.25">
      <c r="A465" s="22" t="s">
        <v>876</v>
      </c>
      <c r="B465" s="44"/>
      <c r="C465" s="23"/>
      <c r="D465" s="25" t="s">
        <v>24</v>
      </c>
      <c r="E465" s="521" t="s">
        <v>1034</v>
      </c>
      <c r="F465" s="521"/>
      <c r="G465" s="23"/>
      <c r="H465" s="35"/>
      <c r="I465" s="24"/>
      <c r="J465" s="36"/>
      <c r="K465" s="23"/>
    </row>
    <row r="466" spans="1:12" x14ac:dyDescent="0.25">
      <c r="A466" s="22" t="s">
        <v>876</v>
      </c>
      <c r="B466" s="44"/>
      <c r="C466" s="23" t="s">
        <v>7</v>
      </c>
      <c r="D466" s="25" t="s">
        <v>775</v>
      </c>
      <c r="E466" s="25"/>
      <c r="F466" s="25"/>
      <c r="G466" s="23"/>
      <c r="H466" s="35"/>
      <c r="I466" s="24"/>
      <c r="J466" s="36"/>
      <c r="K466" s="23"/>
      <c r="L466" s="48" t="s">
        <v>849</v>
      </c>
    </row>
    <row r="467" spans="1:12" ht="34.5" customHeight="1" x14ac:dyDescent="0.25">
      <c r="A467" s="22" t="s">
        <v>876</v>
      </c>
      <c r="B467" s="44"/>
      <c r="C467" s="23"/>
      <c r="D467" s="25" t="s">
        <v>28</v>
      </c>
      <c r="E467" s="521" t="s">
        <v>1035</v>
      </c>
      <c r="F467" s="521"/>
      <c r="G467" s="23"/>
      <c r="H467" s="35"/>
      <c r="I467" s="24"/>
      <c r="J467" s="36"/>
      <c r="K467" s="23"/>
    </row>
    <row r="468" spans="1:12" ht="36" customHeight="1" x14ac:dyDescent="0.25">
      <c r="A468" s="22" t="s">
        <v>876</v>
      </c>
      <c r="B468" s="44"/>
      <c r="C468" s="23"/>
      <c r="D468" s="25" t="s">
        <v>21</v>
      </c>
      <c r="E468" s="521" t="s">
        <v>1036</v>
      </c>
      <c r="F468" s="521"/>
      <c r="G468" s="23"/>
      <c r="H468" s="35"/>
      <c r="I468" s="24"/>
      <c r="J468" s="36"/>
      <c r="K468" s="23"/>
    </row>
    <row r="469" spans="1:12" ht="33.75" customHeight="1" x14ac:dyDescent="0.25">
      <c r="A469" s="22" t="s">
        <v>876</v>
      </c>
      <c r="B469" s="44"/>
      <c r="C469" s="23"/>
      <c r="D469" s="25" t="s">
        <v>22</v>
      </c>
      <c r="E469" s="521" t="s">
        <v>1037</v>
      </c>
      <c r="F469" s="521"/>
      <c r="G469" s="23"/>
      <c r="H469" s="35"/>
      <c r="I469" s="24"/>
      <c r="J469" s="36"/>
      <c r="K469" s="23"/>
    </row>
    <row r="470" spans="1:12" ht="31.5" customHeight="1" x14ac:dyDescent="0.25">
      <c r="A470" s="22" t="s">
        <v>876</v>
      </c>
      <c r="B470" s="44"/>
      <c r="C470" s="23"/>
      <c r="D470" s="25" t="s">
        <v>24</v>
      </c>
      <c r="E470" s="521" t="s">
        <v>1038</v>
      </c>
      <c r="F470" s="521"/>
      <c r="G470" s="23"/>
      <c r="H470" s="35"/>
      <c r="I470" s="24"/>
      <c r="J470" s="36"/>
      <c r="K470" s="23"/>
    </row>
    <row r="471" spans="1:12" x14ac:dyDescent="0.25">
      <c r="A471" s="22" t="s">
        <v>876</v>
      </c>
      <c r="B471" s="44"/>
      <c r="C471" s="23" t="s">
        <v>8</v>
      </c>
      <c r="D471" s="25" t="s">
        <v>776</v>
      </c>
      <c r="E471" s="25"/>
      <c r="F471" s="25"/>
      <c r="G471" s="23"/>
      <c r="H471" s="35"/>
      <c r="I471" s="24"/>
      <c r="J471" s="36"/>
      <c r="K471" s="23"/>
      <c r="L471" s="48" t="s">
        <v>850</v>
      </c>
    </row>
    <row r="472" spans="1:12" ht="30" customHeight="1" x14ac:dyDescent="0.25">
      <c r="A472" s="22" t="s">
        <v>876</v>
      </c>
      <c r="B472" s="44"/>
      <c r="C472" s="23"/>
      <c r="D472" s="25" t="s">
        <v>20</v>
      </c>
      <c r="E472" s="521" t="s">
        <v>1039</v>
      </c>
      <c r="F472" s="521"/>
      <c r="G472" s="23"/>
      <c r="H472" s="35"/>
      <c r="I472" s="24"/>
      <c r="J472" s="36"/>
      <c r="K472" s="23"/>
    </row>
    <row r="473" spans="1:12" ht="35.25" customHeight="1" x14ac:dyDescent="0.25">
      <c r="A473" s="22" t="s">
        <v>876</v>
      </c>
      <c r="B473" s="44"/>
      <c r="C473" s="23"/>
      <c r="D473" s="25" t="s">
        <v>21</v>
      </c>
      <c r="E473" s="521" t="s">
        <v>1040</v>
      </c>
      <c r="F473" s="521"/>
      <c r="G473" s="23"/>
      <c r="H473" s="35"/>
      <c r="I473" s="24"/>
      <c r="J473" s="36"/>
      <c r="K473" s="23"/>
    </row>
    <row r="474" spans="1:12" x14ac:dyDescent="0.25">
      <c r="A474" s="22" t="s">
        <v>876</v>
      </c>
      <c r="B474" s="44"/>
      <c r="C474" s="23"/>
      <c r="D474" s="25" t="s">
        <v>22</v>
      </c>
      <c r="E474" s="4" t="s">
        <v>1041</v>
      </c>
      <c r="G474" s="23"/>
      <c r="H474" s="35"/>
      <c r="I474" s="24"/>
      <c r="J474" s="36"/>
      <c r="K474" s="23"/>
    </row>
    <row r="475" spans="1:12" x14ac:dyDescent="0.25">
      <c r="B475" s="44"/>
      <c r="C475" s="23"/>
      <c r="D475" s="25"/>
      <c r="F475" s="51" t="s">
        <v>44</v>
      </c>
      <c r="G475" s="23"/>
      <c r="H475" s="35"/>
      <c r="I475" s="24"/>
      <c r="J475" s="36"/>
      <c r="K475" s="23"/>
    </row>
    <row r="476" spans="1:12" x14ac:dyDescent="0.25">
      <c r="B476" s="44" t="s">
        <v>867</v>
      </c>
      <c r="C476" s="23"/>
      <c r="D476" s="25"/>
      <c r="E476" s="25"/>
      <c r="F476" s="25"/>
      <c r="G476" s="23"/>
      <c r="H476" s="35"/>
      <c r="I476" s="24"/>
      <c r="J476" s="36"/>
      <c r="K476" s="23"/>
      <c r="L476" s="48" t="s">
        <v>858</v>
      </c>
    </row>
    <row r="477" spans="1:12" x14ac:dyDescent="0.25">
      <c r="C477" s="22" t="s">
        <v>6</v>
      </c>
      <c r="D477" s="25" t="s">
        <v>797</v>
      </c>
      <c r="L477" s="48" t="s">
        <v>859</v>
      </c>
    </row>
    <row r="478" spans="1:12" ht="30.75" customHeight="1" x14ac:dyDescent="0.25">
      <c r="D478" s="25" t="s">
        <v>28</v>
      </c>
      <c r="E478" s="520" t="s">
        <v>1160</v>
      </c>
      <c r="F478" s="520"/>
    </row>
    <row r="479" spans="1:12" ht="30" customHeight="1" x14ac:dyDescent="0.25">
      <c r="D479" s="25" t="s">
        <v>21</v>
      </c>
      <c r="E479" s="520" t="s">
        <v>1097</v>
      </c>
      <c r="F479" s="520"/>
    </row>
    <row r="480" spans="1:12" ht="20.25" customHeight="1" x14ac:dyDescent="0.25">
      <c r="D480" s="25" t="s">
        <v>22</v>
      </c>
      <c r="E480" s="520" t="s">
        <v>798</v>
      </c>
      <c r="F480" s="520"/>
    </row>
    <row r="481" spans="3:12" ht="14.25" customHeight="1" x14ac:dyDescent="0.25">
      <c r="E481" s="4" t="s">
        <v>121</v>
      </c>
      <c r="F481" s="520" t="s">
        <v>1098</v>
      </c>
      <c r="G481" s="520"/>
    </row>
    <row r="482" spans="3:12" ht="34.5" customHeight="1" x14ac:dyDescent="0.25">
      <c r="E482" s="4" t="s">
        <v>123</v>
      </c>
      <c r="F482" s="520" t="s">
        <v>1099</v>
      </c>
      <c r="G482" s="520"/>
    </row>
    <row r="483" spans="3:12" x14ac:dyDescent="0.25">
      <c r="E483" s="4" t="s">
        <v>125</v>
      </c>
      <c r="F483" s="520" t="s">
        <v>1100</v>
      </c>
      <c r="G483" s="520"/>
    </row>
    <row r="484" spans="3:12" x14ac:dyDescent="0.25">
      <c r="E484" s="4" t="s">
        <v>124</v>
      </c>
      <c r="F484" s="520" t="s">
        <v>1101</v>
      </c>
      <c r="G484" s="520"/>
    </row>
    <row r="485" spans="3:12" x14ac:dyDescent="0.25">
      <c r="D485" s="4" t="s">
        <v>24</v>
      </c>
      <c r="E485" s="4" t="s">
        <v>1102</v>
      </c>
    </row>
    <row r="486" spans="3:12" x14ac:dyDescent="0.25">
      <c r="D486" s="4" t="s">
        <v>33</v>
      </c>
      <c r="E486" s="4" t="s">
        <v>799</v>
      </c>
    </row>
    <row r="487" spans="3:12" x14ac:dyDescent="0.25">
      <c r="E487" s="4" t="s">
        <v>121</v>
      </c>
      <c r="F487" s="4" t="s">
        <v>1042</v>
      </c>
    </row>
    <row r="488" spans="3:12" x14ac:dyDescent="0.25">
      <c r="E488" s="4" t="s">
        <v>123</v>
      </c>
      <c r="F488" s="4" t="s">
        <v>1103</v>
      </c>
    </row>
    <row r="489" spans="3:12" x14ac:dyDescent="0.25">
      <c r="E489" s="4" t="s">
        <v>125</v>
      </c>
      <c r="F489" s="520" t="s">
        <v>1104</v>
      </c>
      <c r="G489" s="520"/>
    </row>
    <row r="490" spans="3:12" x14ac:dyDescent="0.25">
      <c r="E490" s="4" t="s">
        <v>124</v>
      </c>
      <c r="F490" s="4" t="s">
        <v>1105</v>
      </c>
      <c r="I490" s="520"/>
      <c r="J490" s="520"/>
    </row>
    <row r="491" spans="3:12" x14ac:dyDescent="0.25">
      <c r="E491" s="4" t="s">
        <v>125</v>
      </c>
      <c r="F491" s="4" t="s">
        <v>1106</v>
      </c>
    </row>
    <row r="492" spans="3:12" x14ac:dyDescent="0.25">
      <c r="C492" s="22" t="s">
        <v>7</v>
      </c>
      <c r="D492" s="4" t="s">
        <v>800</v>
      </c>
      <c r="L492" s="48" t="s">
        <v>860</v>
      </c>
    </row>
    <row r="493" spans="3:12" ht="19.5" customHeight="1" x14ac:dyDescent="0.25">
      <c r="D493" s="4" t="s">
        <v>28</v>
      </c>
      <c r="E493" s="520" t="s">
        <v>1107</v>
      </c>
      <c r="F493" s="520"/>
    </row>
    <row r="494" spans="3:12" x14ac:dyDescent="0.25">
      <c r="D494" s="4" t="s">
        <v>21</v>
      </c>
      <c r="E494" s="520" t="s">
        <v>1108</v>
      </c>
      <c r="F494" s="520"/>
    </row>
    <row r="495" spans="3:12" ht="30.75" customHeight="1" x14ac:dyDescent="0.25">
      <c r="D495" s="4" t="s">
        <v>22</v>
      </c>
      <c r="E495" s="520" t="s">
        <v>1109</v>
      </c>
      <c r="F495" s="520"/>
    </row>
    <row r="496" spans="3:12" x14ac:dyDescent="0.25">
      <c r="C496" s="22" t="s">
        <v>8</v>
      </c>
      <c r="D496" s="4" t="s">
        <v>801</v>
      </c>
      <c r="L496" s="48" t="s">
        <v>861</v>
      </c>
    </row>
    <row r="497" spans="4:6" x14ac:dyDescent="0.25">
      <c r="D497" s="4" t="s">
        <v>28</v>
      </c>
      <c r="E497" s="4" t="s">
        <v>802</v>
      </c>
    </row>
    <row r="498" spans="4:6" x14ac:dyDescent="0.25">
      <c r="E498" s="4" t="s">
        <v>121</v>
      </c>
      <c r="F498" s="4" t="s">
        <v>1120</v>
      </c>
    </row>
    <row r="499" spans="4:6" x14ac:dyDescent="0.25">
      <c r="F499" s="4" t="s">
        <v>1121</v>
      </c>
    </row>
    <row r="500" spans="4:6" x14ac:dyDescent="0.25">
      <c r="E500" s="4" t="s">
        <v>123</v>
      </c>
      <c r="F500" s="4" t="s">
        <v>1110</v>
      </c>
    </row>
    <row r="501" spans="4:6" x14ac:dyDescent="0.25">
      <c r="E501" s="4" t="s">
        <v>125</v>
      </c>
      <c r="F501" s="4" t="s">
        <v>1111</v>
      </c>
    </row>
    <row r="502" spans="4:6" x14ac:dyDescent="0.25">
      <c r="E502" s="4" t="s">
        <v>124</v>
      </c>
      <c r="F502" s="4" t="s">
        <v>1112</v>
      </c>
    </row>
    <row r="503" spans="4:6" x14ac:dyDescent="0.25">
      <c r="E503" s="4" t="s">
        <v>122</v>
      </c>
      <c r="F503" s="4" t="s">
        <v>1113</v>
      </c>
    </row>
    <row r="504" spans="4:6" x14ac:dyDescent="0.25">
      <c r="D504" s="4" t="s">
        <v>21</v>
      </c>
      <c r="E504" s="4" t="s">
        <v>803</v>
      </c>
    </row>
    <row r="505" spans="4:6" x14ac:dyDescent="0.25">
      <c r="E505" s="4" t="s">
        <v>121</v>
      </c>
      <c r="F505" s="4" t="s">
        <v>1114</v>
      </c>
    </row>
    <row r="506" spans="4:6" x14ac:dyDescent="0.25">
      <c r="E506" s="4" t="s">
        <v>123</v>
      </c>
      <c r="F506" s="4" t="s">
        <v>1115</v>
      </c>
    </row>
    <row r="507" spans="4:6" x14ac:dyDescent="0.25">
      <c r="E507" s="4" t="s">
        <v>125</v>
      </c>
      <c r="F507" s="4" t="s">
        <v>1116</v>
      </c>
    </row>
    <row r="508" spans="4:6" x14ac:dyDescent="0.25">
      <c r="E508" s="4" t="s">
        <v>124</v>
      </c>
      <c r="F508" s="4" t="s">
        <v>1117</v>
      </c>
    </row>
    <row r="509" spans="4:6" x14ac:dyDescent="0.25">
      <c r="E509" s="4" t="s">
        <v>122</v>
      </c>
      <c r="F509" s="4" t="s">
        <v>1118</v>
      </c>
    </row>
    <row r="510" spans="4:6" x14ac:dyDescent="0.25">
      <c r="E510" s="4" t="s">
        <v>126</v>
      </c>
      <c r="F510" s="4" t="s">
        <v>1119</v>
      </c>
    </row>
    <row r="511" spans="4:6" x14ac:dyDescent="0.25">
      <c r="D511" s="4" t="s">
        <v>22</v>
      </c>
      <c r="E511" s="4" t="s">
        <v>1122</v>
      </c>
    </row>
    <row r="512" spans="4:6" x14ac:dyDescent="0.25">
      <c r="D512" s="4" t="s">
        <v>24</v>
      </c>
      <c r="E512" s="4" t="s">
        <v>1123</v>
      </c>
    </row>
    <row r="513" spans="3:12" x14ac:dyDescent="0.25">
      <c r="D513" s="4" t="s">
        <v>33</v>
      </c>
      <c r="E513" s="4" t="s">
        <v>1124</v>
      </c>
    </row>
    <row r="514" spans="3:12" x14ac:dyDescent="0.25">
      <c r="D514" s="4" t="s">
        <v>35</v>
      </c>
      <c r="E514" s="4" t="s">
        <v>1125</v>
      </c>
    </row>
    <row r="515" spans="3:12" x14ac:dyDescent="0.25">
      <c r="D515" s="4" t="s">
        <v>37</v>
      </c>
      <c r="E515" s="4" t="s">
        <v>1126</v>
      </c>
    </row>
    <row r="516" spans="3:12" x14ac:dyDescent="0.25">
      <c r="D516" s="4" t="s">
        <v>39</v>
      </c>
      <c r="E516" s="4" t="s">
        <v>1127</v>
      </c>
    </row>
    <row r="517" spans="3:12" x14ac:dyDescent="0.25">
      <c r="D517" s="4" t="s">
        <v>41</v>
      </c>
      <c r="E517" s="4" t="s">
        <v>1128</v>
      </c>
    </row>
    <row r="518" spans="3:12" ht="33" customHeight="1" x14ac:dyDescent="0.25">
      <c r="D518" s="4" t="s">
        <v>144</v>
      </c>
      <c r="E518" s="520" t="s">
        <v>1129</v>
      </c>
      <c r="F518" s="520"/>
    </row>
    <row r="519" spans="3:12" x14ac:dyDescent="0.25">
      <c r="C519" s="22" t="s">
        <v>9</v>
      </c>
      <c r="D519" s="4" t="s">
        <v>804</v>
      </c>
      <c r="L519" s="48" t="s">
        <v>862</v>
      </c>
    </row>
    <row r="520" spans="3:12" x14ac:dyDescent="0.25">
      <c r="D520" s="4" t="s">
        <v>28</v>
      </c>
      <c r="E520" s="4" t="s">
        <v>1130</v>
      </c>
    </row>
    <row r="521" spans="3:12" x14ac:dyDescent="0.25">
      <c r="D521" s="4" t="s">
        <v>21</v>
      </c>
      <c r="E521" s="4" t="s">
        <v>805</v>
      </c>
    </row>
    <row r="522" spans="3:12" x14ac:dyDescent="0.25">
      <c r="E522" s="4" t="s">
        <v>121</v>
      </c>
      <c r="F522" s="4" t="s">
        <v>1131</v>
      </c>
    </row>
    <row r="523" spans="3:12" x14ac:dyDescent="0.25">
      <c r="E523" s="4" t="s">
        <v>123</v>
      </c>
      <c r="F523" s="4" t="s">
        <v>1132</v>
      </c>
    </row>
    <row r="524" spans="3:12" x14ac:dyDescent="0.25">
      <c r="E524" s="4" t="s">
        <v>125</v>
      </c>
      <c r="F524" s="4" t="s">
        <v>1133</v>
      </c>
    </row>
    <row r="525" spans="3:12" x14ac:dyDescent="0.25">
      <c r="E525" s="4" t="s">
        <v>124</v>
      </c>
      <c r="F525" s="4" t="s">
        <v>1134</v>
      </c>
    </row>
    <row r="526" spans="3:12" x14ac:dyDescent="0.25">
      <c r="D526" s="4" t="s">
        <v>22</v>
      </c>
      <c r="E526" s="4" t="s">
        <v>1135</v>
      </c>
    </row>
    <row r="527" spans="3:12" x14ac:dyDescent="0.25">
      <c r="D527" s="4" t="s">
        <v>24</v>
      </c>
      <c r="E527" s="4" t="s">
        <v>806</v>
      </c>
    </row>
    <row r="528" spans="3:12" x14ac:dyDescent="0.25">
      <c r="E528" s="4" t="s">
        <v>121</v>
      </c>
      <c r="F528" s="4" t="s">
        <v>1136</v>
      </c>
    </row>
    <row r="529" spans="3:12" x14ac:dyDescent="0.25">
      <c r="E529" s="4" t="s">
        <v>123</v>
      </c>
      <c r="F529" s="4" t="s">
        <v>1137</v>
      </c>
    </row>
    <row r="530" spans="3:12" x14ac:dyDescent="0.25">
      <c r="E530" s="4" t="s">
        <v>125</v>
      </c>
      <c r="F530" s="4" t="s">
        <v>1138</v>
      </c>
    </row>
    <row r="531" spans="3:12" x14ac:dyDescent="0.25">
      <c r="E531" s="4" t="s">
        <v>124</v>
      </c>
      <c r="F531" s="4" t="s">
        <v>1139</v>
      </c>
    </row>
    <row r="532" spans="3:12" ht="49.5" customHeight="1" x14ac:dyDescent="0.25">
      <c r="D532" s="4" t="s">
        <v>33</v>
      </c>
      <c r="E532" s="520" t="s">
        <v>1191</v>
      </c>
      <c r="F532" s="520"/>
    </row>
    <row r="533" spans="3:12" x14ac:dyDescent="0.25">
      <c r="C533" s="22" t="s">
        <v>10</v>
      </c>
      <c r="D533" s="4" t="s">
        <v>1140</v>
      </c>
      <c r="L533" s="48" t="s">
        <v>863</v>
      </c>
    </row>
    <row r="534" spans="3:12" x14ac:dyDescent="0.25">
      <c r="D534" s="4" t="s">
        <v>28</v>
      </c>
      <c r="E534" s="4" t="s">
        <v>1141</v>
      </c>
    </row>
    <row r="535" spans="3:12" x14ac:dyDescent="0.25">
      <c r="D535" s="4" t="s">
        <v>21</v>
      </c>
      <c r="E535" s="4" t="s">
        <v>1142</v>
      </c>
    </row>
    <row r="536" spans="3:12" ht="32.25" customHeight="1" x14ac:dyDescent="0.25">
      <c r="D536" s="4" t="s">
        <v>22</v>
      </c>
      <c r="E536" s="520" t="s">
        <v>1143</v>
      </c>
      <c r="F536" s="520"/>
    </row>
    <row r="537" spans="3:12" x14ac:dyDescent="0.25">
      <c r="C537" s="22" t="s">
        <v>14</v>
      </c>
      <c r="D537" s="4" t="s">
        <v>807</v>
      </c>
      <c r="L537" s="48" t="s">
        <v>864</v>
      </c>
    </row>
    <row r="538" spans="3:12" x14ac:dyDescent="0.25">
      <c r="D538" s="4" t="s">
        <v>20</v>
      </c>
      <c r="E538" s="4" t="s">
        <v>1144</v>
      </c>
    </row>
    <row r="539" spans="3:12" ht="32.25" customHeight="1" x14ac:dyDescent="0.25">
      <c r="D539" s="4" t="s">
        <v>21</v>
      </c>
      <c r="E539" s="520" t="s">
        <v>1145</v>
      </c>
      <c r="F539" s="520"/>
    </row>
    <row r="540" spans="3:12" ht="30" customHeight="1" x14ac:dyDescent="0.25">
      <c r="D540" s="4" t="s">
        <v>22</v>
      </c>
      <c r="E540" s="520" t="s">
        <v>1146</v>
      </c>
      <c r="F540" s="520"/>
    </row>
    <row r="541" spans="3:12" x14ac:dyDescent="0.25">
      <c r="C541" s="22" t="s">
        <v>53</v>
      </c>
      <c r="D541" s="4" t="s">
        <v>808</v>
      </c>
      <c r="L541" s="48" t="s">
        <v>865</v>
      </c>
    </row>
    <row r="542" spans="3:12" ht="30" customHeight="1" x14ac:dyDescent="0.25">
      <c r="D542" s="4" t="s">
        <v>28</v>
      </c>
      <c r="E542" s="520" t="s">
        <v>1147</v>
      </c>
      <c r="F542" s="520"/>
    </row>
    <row r="543" spans="3:12" x14ac:dyDescent="0.25">
      <c r="D543" s="4" t="s">
        <v>21</v>
      </c>
      <c r="E543" s="4" t="s">
        <v>1148</v>
      </c>
    </row>
    <row r="544" spans="3:12" ht="33.75" customHeight="1" x14ac:dyDescent="0.25">
      <c r="D544" s="4" t="s">
        <v>22</v>
      </c>
      <c r="E544" s="520" t="s">
        <v>1149</v>
      </c>
      <c r="F544" s="520"/>
    </row>
    <row r="545" spans="1:12" x14ac:dyDescent="0.25">
      <c r="D545" s="4" t="s">
        <v>24</v>
      </c>
      <c r="E545" s="4" t="s">
        <v>1150</v>
      </c>
    </row>
    <row r="546" spans="1:12" x14ac:dyDescent="0.25">
      <c r="D546" s="4" t="s">
        <v>33</v>
      </c>
      <c r="E546" s="4" t="s">
        <v>1151</v>
      </c>
    </row>
    <row r="547" spans="1:12" x14ac:dyDescent="0.25">
      <c r="C547" s="22" t="s">
        <v>128</v>
      </c>
      <c r="D547" s="4" t="s">
        <v>809</v>
      </c>
      <c r="L547" s="48" t="s">
        <v>866</v>
      </c>
    </row>
    <row r="548" spans="1:12" ht="30" customHeight="1" x14ac:dyDescent="0.25">
      <c r="D548" s="4" t="s">
        <v>28</v>
      </c>
      <c r="E548" s="520" t="s">
        <v>1152</v>
      </c>
      <c r="F548" s="520"/>
    </row>
    <row r="549" spans="1:12" ht="21.75" customHeight="1" x14ac:dyDescent="0.25">
      <c r="D549" s="4" t="s">
        <v>21</v>
      </c>
      <c r="E549" s="520" t="s">
        <v>1153</v>
      </c>
      <c r="F549" s="520"/>
    </row>
    <row r="550" spans="1:12" x14ac:dyDescent="0.25">
      <c r="D550" s="4" t="s">
        <v>22</v>
      </c>
      <c r="E550" s="4" t="s">
        <v>810</v>
      </c>
    </row>
    <row r="551" spans="1:12" x14ac:dyDescent="0.25">
      <c r="E551" s="4" t="s">
        <v>121</v>
      </c>
      <c r="F551" s="4" t="s">
        <v>1154</v>
      </c>
    </row>
    <row r="552" spans="1:12" x14ac:dyDescent="0.25">
      <c r="E552" s="4" t="s">
        <v>123</v>
      </c>
      <c r="F552" s="4" t="s">
        <v>1155</v>
      </c>
    </row>
    <row r="553" spans="1:12" x14ac:dyDescent="0.25">
      <c r="E553" s="4" t="s">
        <v>125</v>
      </c>
      <c r="F553" s="4" t="s">
        <v>1156</v>
      </c>
    </row>
    <row r="554" spans="1:12" x14ac:dyDescent="0.25">
      <c r="E554" s="4" t="s">
        <v>124</v>
      </c>
      <c r="F554" s="4" t="s">
        <v>1157</v>
      </c>
    </row>
    <row r="555" spans="1:12" x14ac:dyDescent="0.25">
      <c r="E555" s="4" t="s">
        <v>122</v>
      </c>
      <c r="F555" s="4" t="s">
        <v>1158</v>
      </c>
    </row>
    <row r="556" spans="1:12" x14ac:dyDescent="0.25">
      <c r="E556" s="4" t="s">
        <v>126</v>
      </c>
      <c r="F556" s="4" t="s">
        <v>1159</v>
      </c>
    </row>
    <row r="557" spans="1:12" x14ac:dyDescent="0.25">
      <c r="F557" s="51" t="s">
        <v>44</v>
      </c>
    </row>
    <row r="558" spans="1:12" x14ac:dyDescent="0.25">
      <c r="B558" s="44" t="s">
        <v>868</v>
      </c>
      <c r="L558" s="48" t="s">
        <v>851</v>
      </c>
    </row>
    <row r="559" spans="1:12" x14ac:dyDescent="0.25">
      <c r="A559" s="22" t="s">
        <v>879</v>
      </c>
      <c r="C559" s="22" t="s">
        <v>6</v>
      </c>
      <c r="D559" s="18" t="s">
        <v>785</v>
      </c>
      <c r="L559" s="83" t="s">
        <v>852</v>
      </c>
    </row>
    <row r="560" spans="1:12" ht="30.75" customHeight="1" x14ac:dyDescent="0.25">
      <c r="A560" s="22" t="s">
        <v>879</v>
      </c>
      <c r="D560" s="18" t="s">
        <v>28</v>
      </c>
      <c r="E560" s="520" t="s">
        <v>1043</v>
      </c>
      <c r="F560" s="520"/>
    </row>
    <row r="561" spans="1:12" ht="30" customHeight="1" x14ac:dyDescent="0.25">
      <c r="A561" s="22" t="s">
        <v>879</v>
      </c>
      <c r="D561" s="18" t="s">
        <v>21</v>
      </c>
      <c r="E561" s="520" t="s">
        <v>1045</v>
      </c>
      <c r="F561" s="520"/>
    </row>
    <row r="562" spans="1:12" ht="32.25" customHeight="1" x14ac:dyDescent="0.25">
      <c r="A562" s="22" t="s">
        <v>879</v>
      </c>
      <c r="D562" s="18" t="s">
        <v>22</v>
      </c>
      <c r="E562" s="520" t="s">
        <v>1044</v>
      </c>
      <c r="F562" s="520"/>
    </row>
    <row r="563" spans="1:12" ht="33" customHeight="1" x14ac:dyDescent="0.25">
      <c r="A563" s="22" t="s">
        <v>879</v>
      </c>
      <c r="D563" s="18" t="s">
        <v>24</v>
      </c>
      <c r="E563" s="520" t="s">
        <v>1046</v>
      </c>
      <c r="F563" s="520"/>
    </row>
    <row r="564" spans="1:12" ht="31.5" customHeight="1" x14ac:dyDescent="0.25">
      <c r="A564" s="22" t="s">
        <v>879</v>
      </c>
      <c r="D564" s="18" t="s">
        <v>33</v>
      </c>
      <c r="E564" s="520" t="s">
        <v>1047</v>
      </c>
      <c r="F564" s="520"/>
    </row>
    <row r="565" spans="1:12" ht="17.25" customHeight="1" x14ac:dyDescent="0.25">
      <c r="A565" s="22" t="s">
        <v>879</v>
      </c>
      <c r="D565" s="18" t="s">
        <v>35</v>
      </c>
      <c r="E565" s="520" t="s">
        <v>1048</v>
      </c>
      <c r="F565" s="520"/>
    </row>
    <row r="566" spans="1:12" ht="35.25" customHeight="1" x14ac:dyDescent="0.25">
      <c r="A566" s="22" t="s">
        <v>879</v>
      </c>
      <c r="D566" s="18" t="s">
        <v>37</v>
      </c>
      <c r="E566" s="520" t="s">
        <v>1049</v>
      </c>
      <c r="F566" s="520"/>
    </row>
    <row r="567" spans="1:12" x14ac:dyDescent="0.25">
      <c r="A567" s="22" t="s">
        <v>879</v>
      </c>
      <c r="C567" s="22" t="s">
        <v>7</v>
      </c>
      <c r="D567" s="18" t="s">
        <v>786</v>
      </c>
      <c r="L567" s="48" t="s">
        <v>853</v>
      </c>
    </row>
    <row r="568" spans="1:12" ht="21" customHeight="1" x14ac:dyDescent="0.25">
      <c r="A568" s="22" t="s">
        <v>879</v>
      </c>
      <c r="D568" s="18" t="s">
        <v>28</v>
      </c>
      <c r="E568" s="520" t="s">
        <v>1050</v>
      </c>
      <c r="F568" s="520"/>
    </row>
    <row r="569" spans="1:12" x14ac:dyDescent="0.25">
      <c r="A569" s="22" t="s">
        <v>879</v>
      </c>
      <c r="D569" s="18" t="s">
        <v>21</v>
      </c>
      <c r="E569" s="520" t="s">
        <v>1051</v>
      </c>
      <c r="F569" s="520"/>
    </row>
    <row r="570" spans="1:12" x14ac:dyDescent="0.25">
      <c r="A570" s="22" t="s">
        <v>879</v>
      </c>
      <c r="D570" s="18" t="s">
        <v>22</v>
      </c>
      <c r="E570" s="4" t="s">
        <v>1052</v>
      </c>
    </row>
    <row r="571" spans="1:12" ht="31.5" customHeight="1" x14ac:dyDescent="0.25">
      <c r="A571" s="22" t="s">
        <v>879</v>
      </c>
      <c r="D571" s="18" t="s">
        <v>24</v>
      </c>
      <c r="E571" s="520" t="s">
        <v>1053</v>
      </c>
      <c r="F571" s="520"/>
    </row>
    <row r="572" spans="1:12" x14ac:dyDescent="0.25">
      <c r="A572" s="22" t="s">
        <v>879</v>
      </c>
      <c r="C572" s="22" t="s">
        <v>8</v>
      </c>
      <c r="D572" s="18" t="s">
        <v>787</v>
      </c>
      <c r="L572" s="48" t="s">
        <v>854</v>
      </c>
    </row>
    <row r="573" spans="1:12" ht="16.5" customHeight="1" x14ac:dyDescent="0.25">
      <c r="A573" s="22" t="s">
        <v>879</v>
      </c>
      <c r="D573" s="18" t="s">
        <v>28</v>
      </c>
      <c r="E573" s="520" t="s">
        <v>1054</v>
      </c>
      <c r="F573" s="520"/>
    </row>
    <row r="574" spans="1:12" x14ac:dyDescent="0.25">
      <c r="A574" s="22" t="s">
        <v>879</v>
      </c>
      <c r="D574" s="18" t="s">
        <v>21</v>
      </c>
      <c r="E574" s="520" t="s">
        <v>1055</v>
      </c>
      <c r="F574" s="520"/>
    </row>
    <row r="575" spans="1:12" x14ac:dyDescent="0.25">
      <c r="A575" s="22" t="s">
        <v>879</v>
      </c>
      <c r="C575" s="22" t="s">
        <v>9</v>
      </c>
      <c r="D575" s="18" t="s">
        <v>788</v>
      </c>
      <c r="L575" s="48" t="s">
        <v>855</v>
      </c>
    </row>
    <row r="576" spans="1:12" ht="33" customHeight="1" x14ac:dyDescent="0.25">
      <c r="A576" s="22" t="s">
        <v>879</v>
      </c>
      <c r="D576" s="18" t="s">
        <v>28</v>
      </c>
      <c r="E576" s="520" t="s">
        <v>1056</v>
      </c>
      <c r="F576" s="520"/>
    </row>
    <row r="577" spans="1:12" x14ac:dyDescent="0.25">
      <c r="A577" s="22" t="s">
        <v>879</v>
      </c>
      <c r="D577" s="18" t="s">
        <v>21</v>
      </c>
      <c r="E577" s="4" t="s">
        <v>789</v>
      </c>
    </row>
    <row r="578" spans="1:12" ht="15.75" customHeight="1" x14ac:dyDescent="0.25">
      <c r="A578" s="22" t="s">
        <v>879</v>
      </c>
      <c r="E578" s="4" t="s">
        <v>121</v>
      </c>
      <c r="F578" s="520" t="s">
        <v>1057</v>
      </c>
      <c r="G578" s="520"/>
    </row>
    <row r="579" spans="1:12" x14ac:dyDescent="0.25">
      <c r="A579" s="22" t="s">
        <v>879</v>
      </c>
      <c r="E579" s="4" t="s">
        <v>123</v>
      </c>
      <c r="F579" s="520" t="s">
        <v>1058</v>
      </c>
      <c r="G579" s="520"/>
    </row>
    <row r="580" spans="1:12" x14ac:dyDescent="0.25">
      <c r="A580" s="22" t="s">
        <v>879</v>
      </c>
      <c r="E580" s="4" t="s">
        <v>125</v>
      </c>
      <c r="F580" s="520" t="s">
        <v>1059</v>
      </c>
      <c r="G580" s="520"/>
    </row>
    <row r="581" spans="1:12" x14ac:dyDescent="0.25">
      <c r="A581" s="22" t="s">
        <v>879</v>
      </c>
      <c r="E581" s="4" t="s">
        <v>124</v>
      </c>
      <c r="F581" s="520" t="s">
        <v>1060</v>
      </c>
      <c r="G581" s="520"/>
    </row>
    <row r="582" spans="1:12" x14ac:dyDescent="0.25">
      <c r="A582" s="22" t="s">
        <v>879</v>
      </c>
      <c r="E582" s="4" t="s">
        <v>122</v>
      </c>
      <c r="F582" s="520" t="s">
        <v>1061</v>
      </c>
      <c r="G582" s="520"/>
    </row>
    <row r="583" spans="1:12" x14ac:dyDescent="0.25">
      <c r="F583" s="51" t="s">
        <v>44</v>
      </c>
    </row>
    <row r="584" spans="1:12" x14ac:dyDescent="0.25">
      <c r="A584" s="22" t="s">
        <v>875</v>
      </c>
      <c r="B584" s="44" t="s">
        <v>869</v>
      </c>
      <c r="L584" s="48" t="s">
        <v>856</v>
      </c>
    </row>
    <row r="585" spans="1:12" x14ac:dyDescent="0.25">
      <c r="A585" s="22" t="s">
        <v>875</v>
      </c>
      <c r="C585" s="22" t="s">
        <v>6</v>
      </c>
      <c r="D585" s="4" t="s">
        <v>790</v>
      </c>
      <c r="L585" s="48" t="s">
        <v>857</v>
      </c>
    </row>
    <row r="586" spans="1:12" ht="28.5" customHeight="1" x14ac:dyDescent="0.25">
      <c r="A586" s="22" t="s">
        <v>875</v>
      </c>
      <c r="D586" s="4" t="s">
        <v>28</v>
      </c>
      <c r="E586" s="520" t="s">
        <v>1062</v>
      </c>
      <c r="F586" s="520"/>
    </row>
    <row r="587" spans="1:12" x14ac:dyDescent="0.25">
      <c r="A587" s="22" t="s">
        <v>875</v>
      </c>
      <c r="D587" s="4" t="s">
        <v>21</v>
      </c>
      <c r="E587" s="4" t="s">
        <v>791</v>
      </c>
    </row>
    <row r="588" spans="1:12" x14ac:dyDescent="0.25">
      <c r="A588" s="22" t="s">
        <v>875</v>
      </c>
      <c r="E588" s="4" t="s">
        <v>121</v>
      </c>
      <c r="F588" s="75" t="s">
        <v>1063</v>
      </c>
    </row>
    <row r="589" spans="1:12" x14ac:dyDescent="0.25">
      <c r="A589" s="22" t="s">
        <v>875</v>
      </c>
      <c r="E589" s="4" t="s">
        <v>123</v>
      </c>
      <c r="F589" s="4" t="s">
        <v>1064</v>
      </c>
    </row>
    <row r="590" spans="1:12" x14ac:dyDescent="0.25">
      <c r="A590" s="22" t="s">
        <v>875</v>
      </c>
      <c r="E590" s="4" t="s">
        <v>125</v>
      </c>
      <c r="F590" s="4" t="s">
        <v>1065</v>
      </c>
    </row>
    <row r="591" spans="1:12" ht="28.5" customHeight="1" x14ac:dyDescent="0.25">
      <c r="A591" s="22" t="s">
        <v>875</v>
      </c>
      <c r="D591" s="4" t="s">
        <v>22</v>
      </c>
      <c r="E591" s="520" t="s">
        <v>1066</v>
      </c>
      <c r="F591" s="520"/>
    </row>
    <row r="592" spans="1:12" ht="33" customHeight="1" x14ac:dyDescent="0.25">
      <c r="A592" s="22" t="s">
        <v>875</v>
      </c>
      <c r="D592" s="4" t="s">
        <v>24</v>
      </c>
      <c r="E592" s="520" t="s">
        <v>1067</v>
      </c>
      <c r="F592" s="520"/>
    </row>
    <row r="593" spans="1:7" ht="61.5" customHeight="1" x14ac:dyDescent="0.25">
      <c r="A593" s="22" t="s">
        <v>875</v>
      </c>
      <c r="D593" s="4" t="s">
        <v>33</v>
      </c>
      <c r="E593" s="520" t="s">
        <v>1068</v>
      </c>
      <c r="F593" s="520"/>
    </row>
    <row r="594" spans="1:7" ht="16.5" customHeight="1" x14ac:dyDescent="0.25">
      <c r="A594" s="22" t="s">
        <v>875</v>
      </c>
      <c r="D594" s="4" t="s">
        <v>35</v>
      </c>
      <c r="E594" s="4" t="s">
        <v>792</v>
      </c>
    </row>
    <row r="595" spans="1:7" x14ac:dyDescent="0.25">
      <c r="A595" s="22" t="s">
        <v>875</v>
      </c>
      <c r="E595" s="4" t="s">
        <v>121</v>
      </c>
      <c r="F595" s="4" t="s">
        <v>1069</v>
      </c>
    </row>
    <row r="596" spans="1:7" x14ac:dyDescent="0.25">
      <c r="A596" s="22" t="s">
        <v>875</v>
      </c>
      <c r="E596" s="4" t="s">
        <v>123</v>
      </c>
      <c r="F596" s="4" t="s">
        <v>1070</v>
      </c>
    </row>
    <row r="597" spans="1:7" x14ac:dyDescent="0.25">
      <c r="A597" s="22" t="s">
        <v>875</v>
      </c>
      <c r="E597" s="4" t="s">
        <v>125</v>
      </c>
      <c r="F597" s="4" t="s">
        <v>1071</v>
      </c>
    </row>
    <row r="598" spans="1:7" x14ac:dyDescent="0.25">
      <c r="A598" s="22" t="s">
        <v>875</v>
      </c>
      <c r="E598" s="4" t="s">
        <v>124</v>
      </c>
      <c r="F598" s="4" t="s">
        <v>1072</v>
      </c>
    </row>
    <row r="599" spans="1:7" x14ac:dyDescent="0.25">
      <c r="A599" s="22" t="s">
        <v>875</v>
      </c>
      <c r="E599" s="4" t="s">
        <v>122</v>
      </c>
      <c r="F599" s="4" t="s">
        <v>1073</v>
      </c>
    </row>
    <row r="600" spans="1:7" x14ac:dyDescent="0.25">
      <c r="A600" s="22" t="s">
        <v>875</v>
      </c>
      <c r="E600" s="4" t="s">
        <v>126</v>
      </c>
      <c r="F600" s="4" t="s">
        <v>1074</v>
      </c>
    </row>
    <row r="601" spans="1:7" x14ac:dyDescent="0.25">
      <c r="A601" s="22" t="s">
        <v>875</v>
      </c>
      <c r="E601" s="4" t="s">
        <v>347</v>
      </c>
      <c r="F601" s="4" t="s">
        <v>1075</v>
      </c>
    </row>
    <row r="602" spans="1:7" x14ac:dyDescent="0.25">
      <c r="A602" s="22" t="s">
        <v>875</v>
      </c>
      <c r="D602" s="4" t="s">
        <v>37</v>
      </c>
      <c r="E602" s="4" t="s">
        <v>793</v>
      </c>
    </row>
    <row r="603" spans="1:7" x14ac:dyDescent="0.25">
      <c r="A603" s="22" t="s">
        <v>875</v>
      </c>
      <c r="E603" s="4" t="s">
        <v>121</v>
      </c>
      <c r="F603" s="4" t="s">
        <v>1076</v>
      </c>
    </row>
    <row r="604" spans="1:7" x14ac:dyDescent="0.25">
      <c r="A604" s="22" t="s">
        <v>875</v>
      </c>
      <c r="E604" s="4" t="s">
        <v>123</v>
      </c>
      <c r="F604" s="4" t="s">
        <v>1077</v>
      </c>
    </row>
    <row r="605" spans="1:7" ht="30.75" customHeight="1" x14ac:dyDescent="0.25">
      <c r="A605" s="22" t="s">
        <v>875</v>
      </c>
      <c r="E605" s="4" t="s">
        <v>125</v>
      </c>
      <c r="F605" s="45" t="s">
        <v>1078</v>
      </c>
      <c r="G605" s="45"/>
    </row>
    <row r="606" spans="1:7" x14ac:dyDescent="0.25">
      <c r="A606" s="22" t="s">
        <v>875</v>
      </c>
      <c r="E606" s="4" t="s">
        <v>124</v>
      </c>
      <c r="F606" s="4" t="s">
        <v>1079</v>
      </c>
    </row>
    <row r="607" spans="1:7" ht="15" customHeight="1" x14ac:dyDescent="0.25">
      <c r="A607" s="22" t="s">
        <v>875</v>
      </c>
      <c r="D607" s="4" t="s">
        <v>39</v>
      </c>
      <c r="E607" s="520" t="s">
        <v>1080</v>
      </c>
      <c r="F607" s="520"/>
    </row>
    <row r="608" spans="1:7" x14ac:dyDescent="0.25">
      <c r="A608" s="22" t="s">
        <v>875</v>
      </c>
      <c r="D608" s="4" t="s">
        <v>41</v>
      </c>
      <c r="E608" s="4" t="s">
        <v>1189</v>
      </c>
    </row>
    <row r="609" spans="1:6" x14ac:dyDescent="0.25">
      <c r="A609" s="22" t="s">
        <v>875</v>
      </c>
      <c r="E609" s="4" t="s">
        <v>121</v>
      </c>
      <c r="F609" s="4" t="s">
        <v>1081</v>
      </c>
    </row>
    <row r="610" spans="1:6" x14ac:dyDescent="0.25">
      <c r="A610" s="22" t="s">
        <v>875</v>
      </c>
      <c r="E610" s="4" t="s">
        <v>123</v>
      </c>
      <c r="F610" s="4" t="s">
        <v>1082</v>
      </c>
    </row>
    <row r="611" spans="1:6" x14ac:dyDescent="0.25">
      <c r="A611" s="22" t="s">
        <v>875</v>
      </c>
      <c r="E611" s="4" t="s">
        <v>125</v>
      </c>
      <c r="F611" s="4" t="s">
        <v>1083</v>
      </c>
    </row>
    <row r="612" spans="1:6" x14ac:dyDescent="0.25">
      <c r="A612" s="22" t="s">
        <v>875</v>
      </c>
      <c r="E612" s="4" t="s">
        <v>124</v>
      </c>
      <c r="F612" s="4" t="s">
        <v>1084</v>
      </c>
    </row>
    <row r="613" spans="1:6" x14ac:dyDescent="0.25">
      <c r="A613" s="22" t="s">
        <v>875</v>
      </c>
      <c r="E613" s="4" t="s">
        <v>122</v>
      </c>
      <c r="F613" s="4" t="s">
        <v>1085</v>
      </c>
    </row>
    <row r="614" spans="1:6" x14ac:dyDescent="0.25">
      <c r="A614" s="22" t="s">
        <v>875</v>
      </c>
      <c r="E614" s="4" t="s">
        <v>126</v>
      </c>
      <c r="F614" s="4" t="s">
        <v>1086</v>
      </c>
    </row>
    <row r="615" spans="1:6" x14ac:dyDescent="0.25">
      <c r="A615" s="22" t="s">
        <v>875</v>
      </c>
      <c r="E615" s="4" t="s">
        <v>347</v>
      </c>
      <c r="F615" s="4" t="s">
        <v>1087</v>
      </c>
    </row>
    <row r="616" spans="1:6" x14ac:dyDescent="0.25">
      <c r="A616" s="22" t="s">
        <v>875</v>
      </c>
      <c r="E616" s="4" t="s">
        <v>349</v>
      </c>
      <c r="F616" s="4" t="s">
        <v>1088</v>
      </c>
    </row>
    <row r="617" spans="1:6" x14ac:dyDescent="0.25">
      <c r="A617" s="22" t="s">
        <v>875</v>
      </c>
      <c r="E617" s="4" t="s">
        <v>129</v>
      </c>
      <c r="F617" s="4" t="s">
        <v>1089</v>
      </c>
    </row>
    <row r="618" spans="1:6" x14ac:dyDescent="0.25">
      <c r="A618" s="22" t="s">
        <v>875</v>
      </c>
      <c r="E618" s="4" t="s">
        <v>794</v>
      </c>
      <c r="F618" s="4" t="s">
        <v>1090</v>
      </c>
    </row>
    <row r="619" spans="1:6" x14ac:dyDescent="0.25">
      <c r="A619" s="22" t="s">
        <v>875</v>
      </c>
      <c r="D619" s="4" t="s">
        <v>144</v>
      </c>
      <c r="E619" s="4" t="s">
        <v>1190</v>
      </c>
    </row>
    <row r="620" spans="1:6" x14ac:dyDescent="0.25">
      <c r="A620" s="22" t="s">
        <v>875</v>
      </c>
      <c r="E620" s="4" t="s">
        <v>121</v>
      </c>
      <c r="F620" s="4" t="s">
        <v>1091</v>
      </c>
    </row>
    <row r="621" spans="1:6" x14ac:dyDescent="0.25">
      <c r="A621" s="22" t="s">
        <v>875</v>
      </c>
      <c r="E621" s="4" t="s">
        <v>123</v>
      </c>
      <c r="F621" s="4" t="s">
        <v>1092</v>
      </c>
    </row>
    <row r="622" spans="1:6" x14ac:dyDescent="0.25">
      <c r="A622" s="22" t="s">
        <v>875</v>
      </c>
      <c r="E622" s="4" t="s">
        <v>125</v>
      </c>
      <c r="F622" s="4" t="s">
        <v>1093</v>
      </c>
    </row>
    <row r="623" spans="1:6" x14ac:dyDescent="0.25">
      <c r="A623" s="22" t="s">
        <v>875</v>
      </c>
      <c r="C623" s="22" t="s">
        <v>795</v>
      </c>
      <c r="D623" s="4" t="s">
        <v>796</v>
      </c>
    </row>
    <row r="624" spans="1:6" x14ac:dyDescent="0.25">
      <c r="A624" s="22" t="s">
        <v>875</v>
      </c>
      <c r="D624" s="4" t="s">
        <v>28</v>
      </c>
      <c r="E624" s="4" t="s">
        <v>1094</v>
      </c>
    </row>
    <row r="625" spans="1:6" ht="31.5" customHeight="1" x14ac:dyDescent="0.25">
      <c r="A625" s="22" t="s">
        <v>875</v>
      </c>
      <c r="D625" s="4" t="s">
        <v>21</v>
      </c>
      <c r="E625" s="520" t="s">
        <v>1095</v>
      </c>
      <c r="F625" s="520"/>
    </row>
    <row r="626" spans="1:6" x14ac:dyDescent="0.25">
      <c r="A626" s="22" t="s">
        <v>875</v>
      </c>
      <c r="D626" s="4" t="s">
        <v>22</v>
      </c>
      <c r="E626" s="4" t="s">
        <v>1096</v>
      </c>
    </row>
    <row r="627" spans="1:6" x14ac:dyDescent="0.25">
      <c r="F627" s="51" t="s">
        <v>44</v>
      </c>
    </row>
  </sheetData>
  <sheetProtection selectLockedCells="1"/>
  <mergeCells count="243">
    <mergeCell ref="B1:I1"/>
    <mergeCell ref="E40:F40"/>
    <mergeCell ref="E41:F41"/>
    <mergeCell ref="E42:F42"/>
    <mergeCell ref="E43:F43"/>
    <mergeCell ref="E55:F55"/>
    <mergeCell ref="E56:F56"/>
    <mergeCell ref="E57:F57"/>
    <mergeCell ref="E58:F58"/>
    <mergeCell ref="B30:G30"/>
    <mergeCell ref="B37:G37"/>
    <mergeCell ref="D39:F39"/>
    <mergeCell ref="D44:F44"/>
    <mergeCell ref="D45:F45"/>
    <mergeCell ref="D46:F46"/>
    <mergeCell ref="E50:F50"/>
    <mergeCell ref="E51:F51"/>
    <mergeCell ref="E52:F52"/>
    <mergeCell ref="E53:F53"/>
    <mergeCell ref="E54:F54"/>
    <mergeCell ref="B18:F18"/>
    <mergeCell ref="E63:F63"/>
    <mergeCell ref="E64:F64"/>
    <mergeCell ref="E75:F75"/>
    <mergeCell ref="E62:F62"/>
    <mergeCell ref="E59:F59"/>
    <mergeCell ref="E131:F131"/>
    <mergeCell ref="E82:F82"/>
    <mergeCell ref="E60:F60"/>
    <mergeCell ref="E74:F74"/>
    <mergeCell ref="E98:F98"/>
    <mergeCell ref="E99:F99"/>
    <mergeCell ref="E100:F100"/>
    <mergeCell ref="E78:F78"/>
    <mergeCell ref="E80:F80"/>
    <mergeCell ref="E79:F79"/>
    <mergeCell ref="E81:F81"/>
    <mergeCell ref="E102:F102"/>
    <mergeCell ref="E83:F83"/>
    <mergeCell ref="E88:F88"/>
    <mergeCell ref="E86:F86"/>
    <mergeCell ref="E87:F87"/>
    <mergeCell ref="E89:F89"/>
    <mergeCell ref="E90:F90"/>
    <mergeCell ref="E91:F91"/>
    <mergeCell ref="E93:F93"/>
    <mergeCell ref="E92:F92"/>
    <mergeCell ref="E94:F94"/>
    <mergeCell ref="E95:F95"/>
    <mergeCell ref="E96:F96"/>
    <mergeCell ref="E97:F97"/>
    <mergeCell ref="E139:F139"/>
    <mergeCell ref="E140:F140"/>
    <mergeCell ref="E141:F141"/>
    <mergeCell ref="E142:F142"/>
    <mergeCell ref="E143:F143"/>
    <mergeCell ref="E134:F134"/>
    <mergeCell ref="E135:F135"/>
    <mergeCell ref="E136:F136"/>
    <mergeCell ref="E112:F112"/>
    <mergeCell ref="E115:F115"/>
    <mergeCell ref="E116:F116"/>
    <mergeCell ref="D177:F177"/>
    <mergeCell ref="E163:F163"/>
    <mergeCell ref="E156:F156"/>
    <mergeCell ref="E153:F153"/>
    <mergeCell ref="E157:F157"/>
    <mergeCell ref="E159:F159"/>
    <mergeCell ref="E158:F158"/>
    <mergeCell ref="E161:F161"/>
    <mergeCell ref="E162:F162"/>
    <mergeCell ref="E178:F178"/>
    <mergeCell ref="E179:F179"/>
    <mergeCell ref="E180:F180"/>
    <mergeCell ref="E181:F181"/>
    <mergeCell ref="E150:F150"/>
    <mergeCell ref="E144:F144"/>
    <mergeCell ref="E145:F145"/>
    <mergeCell ref="E146:F146"/>
    <mergeCell ref="E149:F149"/>
    <mergeCell ref="E147:F147"/>
    <mergeCell ref="E151:F151"/>
    <mergeCell ref="E154:F154"/>
    <mergeCell ref="E152:F152"/>
    <mergeCell ref="E166:F166"/>
    <mergeCell ref="D165:F165"/>
    <mergeCell ref="E175:F175"/>
    <mergeCell ref="E167:F167"/>
    <mergeCell ref="E168:F168"/>
    <mergeCell ref="E169:F169"/>
    <mergeCell ref="E170:F170"/>
    <mergeCell ref="E171:F171"/>
    <mergeCell ref="E172:F172"/>
    <mergeCell ref="E173:F173"/>
    <mergeCell ref="E174:F174"/>
    <mergeCell ref="E212:F212"/>
    <mergeCell ref="E213:F213"/>
    <mergeCell ref="E251:F251"/>
    <mergeCell ref="E248:F248"/>
    <mergeCell ref="E182:F182"/>
    <mergeCell ref="E183:F183"/>
    <mergeCell ref="E184:F184"/>
    <mergeCell ref="E185:F185"/>
    <mergeCell ref="D186:F186"/>
    <mergeCell ref="E204:F204"/>
    <mergeCell ref="E205:F205"/>
    <mergeCell ref="E206:F206"/>
    <mergeCell ref="E207:F207"/>
    <mergeCell ref="E208:F208"/>
    <mergeCell ref="E374:F374"/>
    <mergeCell ref="E375:F375"/>
    <mergeCell ref="E396:F396"/>
    <mergeCell ref="E402:F402"/>
    <mergeCell ref="E352:F352"/>
    <mergeCell ref="E367:F367"/>
    <mergeCell ref="E376:F376"/>
    <mergeCell ref="E377:F377"/>
    <mergeCell ref="E379:F379"/>
    <mergeCell ref="E380:F380"/>
    <mergeCell ref="E381:F381"/>
    <mergeCell ref="E357:F357"/>
    <mergeCell ref="E403:F403"/>
    <mergeCell ref="E404:F404"/>
    <mergeCell ref="E405:F405"/>
    <mergeCell ref="E406:F406"/>
    <mergeCell ref="E408:F408"/>
    <mergeCell ref="E409:F409"/>
    <mergeCell ref="E419:F419"/>
    <mergeCell ref="E328:F328"/>
    <mergeCell ref="E329:F329"/>
    <mergeCell ref="E335:F335"/>
    <mergeCell ref="E339:F339"/>
    <mergeCell ref="E393:F393"/>
    <mergeCell ref="E394:F394"/>
    <mergeCell ref="E395:F395"/>
    <mergeCell ref="E382:F382"/>
    <mergeCell ref="E383:F383"/>
    <mergeCell ref="E384:F384"/>
    <mergeCell ref="E385:F385"/>
    <mergeCell ref="E386:F386"/>
    <mergeCell ref="E388:F388"/>
    <mergeCell ref="E389:F389"/>
    <mergeCell ref="E390:F390"/>
    <mergeCell ref="E391:F391"/>
    <mergeCell ref="E351:F351"/>
    <mergeCell ref="E321:F321"/>
    <mergeCell ref="E348:F348"/>
    <mergeCell ref="E350:F350"/>
    <mergeCell ref="E355:F355"/>
    <mergeCell ref="E356:F356"/>
    <mergeCell ref="E268:F268"/>
    <mergeCell ref="E200:F200"/>
    <mergeCell ref="E216:F216"/>
    <mergeCell ref="E246:F246"/>
    <mergeCell ref="E247:F247"/>
    <mergeCell ref="E249:F249"/>
    <mergeCell ref="E273:F273"/>
    <mergeCell ref="E295:F295"/>
    <mergeCell ref="E296:F296"/>
    <mergeCell ref="E312:F312"/>
    <mergeCell ref="E313:F313"/>
    <mergeCell ref="E250:F250"/>
    <mergeCell ref="D253:F253"/>
    <mergeCell ref="E255:F255"/>
    <mergeCell ref="E267:F267"/>
    <mergeCell ref="E218:F218"/>
    <mergeCell ref="E209:F209"/>
    <mergeCell ref="E210:F210"/>
    <mergeCell ref="E211:F211"/>
    <mergeCell ref="E420:F420"/>
    <mergeCell ref="E421:F421"/>
    <mergeCell ref="E422:F422"/>
    <mergeCell ref="E423:F423"/>
    <mergeCell ref="E428:F428"/>
    <mergeCell ref="E429:F429"/>
    <mergeCell ref="E430:F430"/>
    <mergeCell ref="E431:F431"/>
    <mergeCell ref="E441:F441"/>
    <mergeCell ref="E442:F442"/>
    <mergeCell ref="E443:F443"/>
    <mergeCell ref="E444:F444"/>
    <mergeCell ref="E445:F445"/>
    <mergeCell ref="E446:F446"/>
    <mergeCell ref="E447:F447"/>
    <mergeCell ref="E448:F448"/>
    <mergeCell ref="E456:F456"/>
    <mergeCell ref="E457:F457"/>
    <mergeCell ref="E458:F458"/>
    <mergeCell ref="E462:F462"/>
    <mergeCell ref="E463:F463"/>
    <mergeCell ref="E464:F464"/>
    <mergeCell ref="E465:F465"/>
    <mergeCell ref="E560:F560"/>
    <mergeCell ref="E561:F561"/>
    <mergeCell ref="E562:F562"/>
    <mergeCell ref="E563:F563"/>
    <mergeCell ref="E473:F473"/>
    <mergeCell ref="E469:F469"/>
    <mergeCell ref="E467:F467"/>
    <mergeCell ref="E468:F468"/>
    <mergeCell ref="E470:F470"/>
    <mergeCell ref="E472:F472"/>
    <mergeCell ref="F582:G582"/>
    <mergeCell ref="E586:F586"/>
    <mergeCell ref="E591:F591"/>
    <mergeCell ref="E592:F592"/>
    <mergeCell ref="E564:F564"/>
    <mergeCell ref="E565:F565"/>
    <mergeCell ref="E566:F566"/>
    <mergeCell ref="E568:F568"/>
    <mergeCell ref="E569:F569"/>
    <mergeCell ref="E571:F571"/>
    <mergeCell ref="E573:F573"/>
    <mergeCell ref="E574:F574"/>
    <mergeCell ref="E576:F576"/>
    <mergeCell ref="F578:G578"/>
    <mergeCell ref="F579:G579"/>
    <mergeCell ref="F580:G580"/>
    <mergeCell ref="F581:G581"/>
    <mergeCell ref="I490:J490"/>
    <mergeCell ref="E532:F532"/>
    <mergeCell ref="E536:F536"/>
    <mergeCell ref="E593:F593"/>
    <mergeCell ref="E607:F607"/>
    <mergeCell ref="E625:F625"/>
    <mergeCell ref="E478:F478"/>
    <mergeCell ref="E479:F479"/>
    <mergeCell ref="E480:F480"/>
    <mergeCell ref="F481:G481"/>
    <mergeCell ref="F482:G482"/>
    <mergeCell ref="E539:F539"/>
    <mergeCell ref="E540:F540"/>
    <mergeCell ref="E542:F542"/>
    <mergeCell ref="E544:F544"/>
    <mergeCell ref="E548:F548"/>
    <mergeCell ref="E549:F549"/>
    <mergeCell ref="E518:F518"/>
    <mergeCell ref="F483:G483"/>
    <mergeCell ref="F484:G484"/>
    <mergeCell ref="F489:G489"/>
    <mergeCell ref="E495:F495"/>
    <mergeCell ref="E493:F493"/>
    <mergeCell ref="E494:F494"/>
  </mergeCells>
  <hyperlinks>
    <hyperlink ref="G19" location="Rubrik!B12" display="...."/>
    <hyperlink ref="G20" location="Rubrik!B13" display="?"/>
    <hyperlink ref="G21" location="Rubrik!B14" display="...."/>
    <hyperlink ref="G22" location="Rubrik!B15" display="...."/>
    <hyperlink ref="G23" location="Rubrik!B16" display="...."/>
    <hyperlink ref="G24" location="Rubrik!B20" display="...."/>
    <hyperlink ref="G25" location="Rubrik!B24" display="...."/>
    <hyperlink ref="G38" location="Rubrik!B29" display="?"/>
    <hyperlink ref="G40" location="Rubrik!C33" display="?"/>
    <hyperlink ref="G41" location="Rubrik!C34" display="?"/>
    <hyperlink ref="G42" location="Rubrik!C35" display="?"/>
    <hyperlink ref="G43" location="Rubrik!C36" display="?"/>
    <hyperlink ref="G44" location="Rubrik!B37" display="?"/>
    <hyperlink ref="G45" location="Rubrik!B38" display="?"/>
    <hyperlink ref="G46" location="Rubrik!B39" display="?"/>
    <hyperlink ref="G50" location="Rubrik!C42" display="?"/>
    <hyperlink ref="G51" location="Rubrik!C46" display="?"/>
    <hyperlink ref="G52" location="Rubrik!C50" display="?"/>
    <hyperlink ref="G53" location="Rubrik!C54" display="?"/>
    <hyperlink ref="G54" location="Rubrik!C58" display="?"/>
    <hyperlink ref="G55" location="Rubrik!C62" display="?"/>
    <hyperlink ref="G56" location="Rubrik!C66" display="?"/>
    <hyperlink ref="G57" location="Rubrik!C70" display="?"/>
    <hyperlink ref="G58" location="Rubrik!C74" display="?"/>
    <hyperlink ref="G62" location="Rubrik!C79" display="?"/>
    <hyperlink ref="G63" location="Rubrik!C80" display="?"/>
    <hyperlink ref="G65" location="Rubrik!D82" display="?"/>
    <hyperlink ref="G66" location="Rubrik!D86" display="?"/>
    <hyperlink ref="G67" location="Rubrik!D90" display="?"/>
    <hyperlink ref="G68" location="Rubrik!D94" display="?"/>
    <hyperlink ref="G69" location="Rubrik!D98" display="?"/>
    <hyperlink ref="G70" location="Rubrik!D102" display="?"/>
    <hyperlink ref="G71" location="Rubrik!D106" display="?"/>
    <hyperlink ref="G72" location="Rubrik!D110" display="?"/>
    <hyperlink ref="G73" location="Rubrik!D114" display="?"/>
    <hyperlink ref="G75" location="Rubrik!C118" display="?"/>
    <hyperlink ref="G77" location="Rubrik!C123" display="?"/>
    <hyperlink ref="G79" location="Rubrik!C128" display="?"/>
    <hyperlink ref="G81" location="Rubrik!C136" display="?"/>
    <hyperlink ref="G80" location="Rubrik!C132" display="?"/>
    <hyperlink ref="G82" location="Rubrik!C137" display="?"/>
    <hyperlink ref="G83" location="Rubrik!C138" display="?"/>
    <hyperlink ref="G84" location="Rubrik!C139" display="?"/>
    <hyperlink ref="G85" location="Rubrik!C140" display="?"/>
    <hyperlink ref="G87" location="Rubrik!C142" display="?"/>
    <hyperlink ref="G86" location="Rubrik!C141" display="?"/>
    <hyperlink ref="G88" location="Rubrik!C143" display="?"/>
    <hyperlink ref="G103" location="Rubrik!D146" display="?"/>
    <hyperlink ref="G104" location="Rubrik!D147" display="?"/>
    <hyperlink ref="G106" location="Rubrik!D148" display="?"/>
    <hyperlink ref="G107" location="Rubrik!D149" display="?"/>
    <hyperlink ref="G109" location="Rubrik!D151" display="?"/>
    <hyperlink ref="G110" location="Rubrik!D152" display="?"/>
    <hyperlink ref="G111" location="Rubrik!D153" display="?"/>
    <hyperlink ref="G113" location="Rubrik!D155" display="?"/>
    <hyperlink ref="G114" location="Rubrik!D156" display="?"/>
    <hyperlink ref="G115" location="Rubrik!C157" display="?"/>
    <hyperlink ref="G120" location="Rubrik!C160" display="?"/>
    <hyperlink ref="G121" location="Rubrik!C165" display="?"/>
    <hyperlink ref="G122" location="Rubrik!C170" display="?"/>
    <hyperlink ref="G123" location="Rubrik!C175" display="?"/>
    <hyperlink ref="G124" location="Rubrik!C180" display="?"/>
    <hyperlink ref="G125" location="Rubrik!C185" display="?"/>
    <hyperlink ref="G126" location="Rubrik!C190" display="?"/>
    <hyperlink ref="G128" location="Rubrik!C196" display="?"/>
    <hyperlink ref="G129" location="Rubrik!C201" display="?"/>
    <hyperlink ref="G130" location="Rubrik!C206" display="?"/>
    <hyperlink ref="G131" location="Rubrik!C211" display="?"/>
    <hyperlink ref="G132" location="Rubrik!C216" display="?"/>
    <hyperlink ref="G134" location="Rubrik!C222" display="?"/>
    <hyperlink ref="G135" location="Rubrik!C227" display="?"/>
    <hyperlink ref="G136" location="Rubrik!C232" display="?"/>
    <hyperlink ref="G137" location="Rubrik!C237" display="?"/>
    <hyperlink ref="G139" location="Rubrik!C243" display="?"/>
    <hyperlink ref="G140" location="Rubrik!C248" display="?"/>
    <hyperlink ref="G141" location="Rubrik!C253" display="?"/>
    <hyperlink ref="G142" location="Rubrik!C258" display="?"/>
    <hyperlink ref="G143" location="Rubrik!C260" display="?"/>
    <hyperlink ref="G144" location="Rubrik!C262" display="?"/>
    <hyperlink ref="G145" location="Rubrik!C264" display="?"/>
    <hyperlink ref="G146" location="Rubrik!C266" display="?"/>
    <hyperlink ref="G149" location="Rubrik!C268" display="?"/>
    <hyperlink ref="G147" location="Rubrik!C270" display="?"/>
    <hyperlink ref="G150" location="Rubrik!C272" display="?"/>
    <hyperlink ref="G78" location="Rubrik!C127" display="?"/>
    <hyperlink ref="G178:G185" location="Rubrik!C275" display="?"/>
    <hyperlink ref="G178" location="Rubrik!C276" display="?"/>
    <hyperlink ref="G179" location="Rubrik!C278" display="?"/>
    <hyperlink ref="G180" location="Rubrik!C280" display="?"/>
    <hyperlink ref="G181" location="Rubrik!C282" display="?"/>
    <hyperlink ref="G182" location="Rubrik!C284" display="?"/>
    <hyperlink ref="G183" location="Rubrik!C286" display="?"/>
    <hyperlink ref="G184" location="Rubrik!C291" display="?"/>
    <hyperlink ref="G185" location="Rubrik!C296" display="?"/>
    <hyperlink ref="G189:G191" location="Rubrik!C275" display="?"/>
    <hyperlink ref="G193" location="Rubrik!C316" display="?"/>
    <hyperlink ref="G195:G199" location="Rubrik!C275" display="?"/>
    <hyperlink ref="G201:G203" location="Rubrik!C275" display="?"/>
    <hyperlink ref="G215:G216" location="Rubrik!C275" display="?"/>
    <hyperlink ref="G221:G222" location="Rubrik!C275" display="?"/>
    <hyperlink ref="G225:G229" location="Rubrik!C275" display="?"/>
    <hyperlink ref="G231:G234" location="Rubrik!C275" display="?"/>
    <hyperlink ref="G236:G244" location="Rubrik!C275" display="?"/>
    <hyperlink ref="G246:G253" location="Rubrik!C275" display="?"/>
    <hyperlink ref="G255" location="Rubrik!C446" display="?"/>
    <hyperlink ref="G260:G261" location="Rubrik!C298" display="?"/>
    <hyperlink ref="G260" location="Rubrik!D464" display="?"/>
    <hyperlink ref="G261" location="Rubrik!D466" display="?"/>
    <hyperlink ref="G265:G272" location="Rubrik!C298" display="?"/>
    <hyperlink ref="G274:G275" location="Rubrik!C298" display="?"/>
    <hyperlink ref="G295:G296" location="Rubrik!C298" display="?"/>
    <hyperlink ref="G303:G307" location="Rubrik!C298" display="?"/>
    <hyperlink ref="G309:G313" location="Rubrik!C298" display="?"/>
    <hyperlink ref="G315:G320" location="Rubrik!C298" display="?"/>
    <hyperlink ref="G322:G327" location="Rubrik!C298" display="?"/>
    <hyperlink ref="G265" location="Rubrik!C470" display="?"/>
    <hyperlink ref="G266" location="Rubrik!C475" display="?"/>
    <hyperlink ref="G267" location="Rubrik!C480" display="?"/>
    <hyperlink ref="G268" location="Rubrik!C485" display="?"/>
    <hyperlink ref="G269" location="Rubrik!C490" display="?"/>
    <hyperlink ref="G270" location="Rubrik!C495" display="?"/>
    <hyperlink ref="G271" location="Rubrik!C500" display="?"/>
    <hyperlink ref="G272" location="Rubrik!C505" display="?"/>
    <hyperlink ref="G274" location="Rubrik!D511" display="?"/>
    <hyperlink ref="G275" location="Rubrik!D512" display="?"/>
    <hyperlink ref="G278" location="Rubrik!D515" display="?"/>
    <hyperlink ref="G280" location="Rubrik!D517" display="?"/>
    <hyperlink ref="G281" location="Rubrik!D518" display="?"/>
    <hyperlink ref="G282" location="Rubrik!D519" display="?"/>
    <hyperlink ref="G284" location="Rubrik!D521" display="?"/>
    <hyperlink ref="G286" location="Rubrik!D523" display="?"/>
    <hyperlink ref="G295" location="Rubrik!C547" display="?"/>
    <hyperlink ref="G296" location="Rubrik!C549" display="?"/>
    <hyperlink ref="G303" location="Rubrik!D561" display="?"/>
    <hyperlink ref="G304" location="Rubrik!D563" display="?"/>
    <hyperlink ref="G309" location="Rubrik!D568" display="?"/>
    <hyperlink ref="G310" location="Rubrik!D570" display="?"/>
    <hyperlink ref="G311" location="Rubrik!D572" display="?"/>
    <hyperlink ref="G312" location="Rubrik!C574" display="?"/>
    <hyperlink ref="G313" location="Rubrik!C576" display="?"/>
    <hyperlink ref="G315" location="Rubrik!D579" display="?"/>
    <hyperlink ref="G316" location="Rubrik!D581" display="?"/>
    <hyperlink ref="G317" location="Rubrik!D583" display="?"/>
    <hyperlink ref="G318" location="Rubrik!D585" display="?"/>
    <hyperlink ref="G319" location="Rubrik!D587" display="?"/>
    <hyperlink ref="G320" location="Rubrik!D589" display="?"/>
    <hyperlink ref="G322" location="Rubrik!D592" display="?"/>
    <hyperlink ref="G323" location="Rubrik!D594" display="?"/>
    <hyperlink ref="G324" location="Rubrik!D596" display="?"/>
    <hyperlink ref="G325" location="Rubrik!D598" display="?"/>
    <hyperlink ref="G326" location="Rubrik!D600" display="?"/>
    <hyperlink ref="G327" location="Rubrik!D602" display="?"/>
    <hyperlink ref="G346:G350" location="Rubrik!C298" display="?"/>
    <hyperlink ref="G354:G359" location="Rubrik!C298" display="?"/>
    <hyperlink ref="G362:G366" location="Rubrik!C298" display="?"/>
    <hyperlink ref="G368:G372" location="Rubrik!C298" display="?"/>
    <hyperlink ref="G346" location="Rubrik!C606" display="?"/>
    <hyperlink ref="G347" location="Rubrik!C608" display="?"/>
    <hyperlink ref="G348" location="Rubrik!C610" display="?"/>
    <hyperlink ref="G349" location="Rubrik!C615" display="?"/>
    <hyperlink ref="G350" location="Rubrik!C620" display="?"/>
    <hyperlink ref="G354" location="Rubrik!C626" display="?"/>
    <hyperlink ref="G355" location="Rubrik!C631" display="?"/>
    <hyperlink ref="G356" location="Rubrik!C633" display="?"/>
    <hyperlink ref="G357" location="Rubrik!C635" display="?"/>
    <hyperlink ref="G358" location="Rubrik!C637" display="?"/>
    <hyperlink ref="G359" location="Rubrik!C639" display="?"/>
    <hyperlink ref="G362" location="Rubrik!D643" display="?"/>
    <hyperlink ref="G363" location="Rubrik!D648" display="?"/>
    <hyperlink ref="G364" location="Rubrik!D653" display="?"/>
    <hyperlink ref="G217:G218" location="Rubrik!C275" display="?"/>
    <hyperlink ref="G189" location="Rubrik!D304" display="?"/>
    <hyperlink ref="G190" location="Rubrik!D308" display="?"/>
    <hyperlink ref="G191" location="Rubrik!D312" display="?"/>
    <hyperlink ref="G195" location="Rubrik!D322" display="?"/>
    <hyperlink ref="G196" location="Rubrik!D326" display="?"/>
    <hyperlink ref="G197" location="Rubrik!D330" display="?"/>
    <hyperlink ref="G198" location="Rubrik!D334" display="?"/>
    <hyperlink ref="G199" location="Rubrik!D338" display="?"/>
    <hyperlink ref="G201" location="Rubrik!D343" display="?"/>
    <hyperlink ref="G202" location="Rubrik!D347" display="?"/>
    <hyperlink ref="G203" location="Rubrik!D351" display="?"/>
    <hyperlink ref="G215" location="Rubrik!C356" display="?"/>
    <hyperlink ref="G216" location="Rubrik!C360" display="?"/>
    <hyperlink ref="G217" location="Rubrik!C364" display="?"/>
    <hyperlink ref="G218" location="Rubrik!C368" display="?"/>
    <hyperlink ref="G221" location="Rubrik!C374" display="?"/>
    <hyperlink ref="G222" location="Rubrik!C378" display="?"/>
    <hyperlink ref="G225" location="Rubrik!D384" display="?"/>
    <hyperlink ref="G226" location="Rubrik!D386" display="?"/>
    <hyperlink ref="G227" location="Rubrik!D388" display="?"/>
    <hyperlink ref="G228" location="Rubrik!D390" display="?"/>
    <hyperlink ref="G229" location="Rubrik!D392" display="?"/>
    <hyperlink ref="G231" location="Rubrik!D395" display="?"/>
    <hyperlink ref="G232" location="Rubrik!D400" display="?"/>
    <hyperlink ref="G233" location="Rubrik!D402" display="?"/>
    <hyperlink ref="G234" location="Rubrik!D404" display="?"/>
    <hyperlink ref="G236" location="Rubrik!D407" display="?"/>
    <hyperlink ref="G237" location="Rubrik!D412" display="?"/>
    <hyperlink ref="G238" location="Rubrik!D414" display="?"/>
    <hyperlink ref="G239" location="Rubrik!D416" display="?"/>
    <hyperlink ref="G240" location="Rubrik!D418" display="?"/>
    <hyperlink ref="G241" location="Rubrik!D420" display="?"/>
    <hyperlink ref="G242" location="Rubrik!D422" display="?"/>
    <hyperlink ref="G243" location="Rubrik!D424" display="?"/>
    <hyperlink ref="G244" location="Rubrik!D429" display="?"/>
    <hyperlink ref="G246" location="Rubrik!C432" display="?"/>
    <hyperlink ref="G247" location="Rubrik!C433" display="?"/>
    <hyperlink ref="G249" location="Rubrik!C438" display="?"/>
    <hyperlink ref="G250" location="Rubrik!C439" display="?"/>
    <hyperlink ref="G253" location="Rubrik!B440" display="?"/>
    <hyperlink ref="G256" location="Rubrik!C448" display="?"/>
    <hyperlink ref="G257" location="Rubrik!C453" display="?"/>
    <hyperlink ref="G258" location="Rubrik!C458" display="?"/>
    <hyperlink ref="G279" location="Rubrik!D516" display="?"/>
    <hyperlink ref="G283" location="Rubrik!D520" display="?"/>
    <hyperlink ref="G285" location="Rubrik!D522" display="?"/>
    <hyperlink ref="G287" location="Rubrik!D524" display="?"/>
    <hyperlink ref="G288" location="Rubrik!C525" display="?"/>
    <hyperlink ref="G289" location="Rubrik!C530" display="?"/>
    <hyperlink ref="G290" location="Rubrik!C535" display="?"/>
    <hyperlink ref="G292:G294" location="Rubrik!C535" display="?"/>
    <hyperlink ref="G292" location="Rubrik!D541" display="?"/>
    <hyperlink ref="G293" location="Rubrik!D543" display="?"/>
    <hyperlink ref="G294" location="Rubrik!D545" display="?"/>
    <hyperlink ref="G298:G301" location="Rubrik!C551" display="?"/>
    <hyperlink ref="G298" location="Rubrik!D552" display="?"/>
    <hyperlink ref="G299" location="Rubrik!D554" display="?"/>
    <hyperlink ref="G300" location="Rubrik!D556" display="?"/>
    <hyperlink ref="G301" location="Rubrik!D558" display="?"/>
    <hyperlink ref="G365" location="Rubrik!C658" display="?"/>
    <hyperlink ref="G366" location="Rubrik!C663" display="?"/>
    <hyperlink ref="G368" location="Rubrik!D669" display="?"/>
    <hyperlink ref="G369" location="Rubrik!D674" display="?"/>
    <hyperlink ref="G370" location="Rubrik!D679" display="?"/>
    <hyperlink ref="G371" location="Rubrik!D684" display="?"/>
    <hyperlink ref="G372" location="Rubrik!C689" display="?"/>
    <hyperlink ref="G248" location="Rubrik!C433" display="?"/>
    <hyperlink ref="G26" location="Rubrik!B28" display="?"/>
    <hyperlink ref="G27" location="Rubrik!B29" display="?"/>
  </hyperlinks>
  <pageMargins left="1.62" right="0.70866141732283472" top="0.74803149606299213" bottom="0.74803149606299213" header="0.31496062992125984" footer="0.31496062992125984"/>
  <pageSetup paperSize="9" scale="57" fitToHeight="0" orientation="landscape" r:id="rId1"/>
  <rowBreaks count="5" manualBreakCount="5">
    <brk id="89" max="16383" man="1"/>
    <brk id="108" max="16383" man="1"/>
    <brk id="148" max="16383" man="1"/>
    <brk id="403" max="13" man="1"/>
    <brk id="445" max="16383" man="1"/>
  </rowBreaks>
  <colBreaks count="1" manualBreakCount="1">
    <brk id="10" max="1048575"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14" sqref="C14"/>
    </sheetView>
  </sheetViews>
  <sheetFormatPr defaultRowHeight="15" x14ac:dyDescent="0.25"/>
  <cols>
    <col min="1" max="16384" width="9.140625" style="141"/>
  </cols>
  <sheetData>
    <row r="1" spans="1:3" x14ac:dyDescent="0.25">
      <c r="A1" s="139" t="s">
        <v>12</v>
      </c>
      <c r="B1" s="140">
        <v>1</v>
      </c>
      <c r="C1" s="141" t="s">
        <v>1215</v>
      </c>
    </row>
    <row r="2" spans="1:3" x14ac:dyDescent="0.25">
      <c r="A2" s="139" t="s">
        <v>13</v>
      </c>
      <c r="B2" s="140">
        <v>0</v>
      </c>
      <c r="C2" s="141" t="s">
        <v>1215</v>
      </c>
    </row>
    <row r="3" spans="1:3" x14ac:dyDescent="0.25">
      <c r="A3" s="139">
        <v>1</v>
      </c>
      <c r="B3" s="140">
        <v>0.25</v>
      </c>
      <c r="C3" s="141" t="s">
        <v>1215</v>
      </c>
    </row>
    <row r="4" spans="1:3" x14ac:dyDescent="0.25">
      <c r="A4" s="139">
        <v>2</v>
      </c>
      <c r="B4" s="140">
        <v>0.5</v>
      </c>
      <c r="C4" s="141" t="s">
        <v>1215</v>
      </c>
    </row>
    <row r="5" spans="1:3" x14ac:dyDescent="0.25">
      <c r="A5" s="139">
        <v>3</v>
      </c>
      <c r="B5" s="140">
        <v>0.75</v>
      </c>
      <c r="C5" s="141" t="s">
        <v>1215</v>
      </c>
    </row>
    <row r="6" spans="1:3" x14ac:dyDescent="0.25">
      <c r="A6" s="139">
        <v>4</v>
      </c>
      <c r="B6" s="140">
        <v>1</v>
      </c>
      <c r="C6" s="141" t="s">
        <v>1215</v>
      </c>
    </row>
    <row r="7" spans="1:3" x14ac:dyDescent="0.25">
      <c r="A7" s="139">
        <v>1</v>
      </c>
      <c r="B7" s="157">
        <v>0.33</v>
      </c>
      <c r="C7" s="141" t="s">
        <v>1215</v>
      </c>
    </row>
    <row r="8" spans="1:3" x14ac:dyDescent="0.25">
      <c r="A8" s="139">
        <v>2</v>
      </c>
      <c r="B8" s="157">
        <v>0.67</v>
      </c>
      <c r="C8" s="141" t="s">
        <v>1215</v>
      </c>
    </row>
    <row r="9" spans="1:3" x14ac:dyDescent="0.25">
      <c r="A9" s="139">
        <v>3</v>
      </c>
      <c r="B9" s="157">
        <v>1</v>
      </c>
      <c r="C9" s="141" t="s">
        <v>1215</v>
      </c>
    </row>
    <row r="10" spans="1:3" x14ac:dyDescent="0.25">
      <c r="A10" s="139">
        <v>1</v>
      </c>
      <c r="B10" s="157">
        <v>0.5</v>
      </c>
      <c r="C10" s="141" t="s">
        <v>1215</v>
      </c>
    </row>
    <row r="11" spans="1:3" x14ac:dyDescent="0.25">
      <c r="A11" s="139">
        <v>2</v>
      </c>
      <c r="B11" s="157">
        <v>1</v>
      </c>
      <c r="C11" s="141" t="s">
        <v>1215</v>
      </c>
    </row>
  </sheetData>
  <sheetProtection algorithmName="SHA-512" hashValue="Z8E3+pw+xCfLOnbO4dqcRGFCOMEyZ2VrPCdz8vxeMGvd6EIVNWTqnJ6L80ivtzCWxYYhQmctItaaW9BgDDNUew==" saltValue="ziOZWZCtTymTATPQQF6ZoQ=="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Petunjuk</vt:lpstr>
      <vt:lpstr>KaProdi</vt:lpstr>
      <vt:lpstr>PPG</vt:lpstr>
      <vt:lpstr>WD1</vt:lpstr>
      <vt:lpstr>WD2</vt:lpstr>
      <vt:lpstr>WD3</vt:lpstr>
      <vt:lpstr>LAPORAN</vt:lpstr>
      <vt:lpstr>semuaButir</vt:lpstr>
      <vt:lpstr>tabel</vt:lpstr>
      <vt:lpstr>Rubrik</vt:lpstr>
      <vt:lpstr>skala2</vt:lpstr>
      <vt:lpstr>skala3</vt:lpstr>
      <vt:lpstr>skala4</vt:lpstr>
      <vt:lpstr>YaTidak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Anonymous</dc:creator>
  <cp:lastModifiedBy>Penjamu</cp:lastModifiedBy>
  <cp:lastPrinted>2018-08-14T02:08:11Z</cp:lastPrinted>
  <dcterms:created xsi:type="dcterms:W3CDTF">2017-09-11T11:18:17Z</dcterms:created>
  <dcterms:modified xsi:type="dcterms:W3CDTF">2018-08-20T03:06:17Z</dcterms:modified>
</cp:coreProperties>
</file>